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МП и НП" sheetId="1" r:id="rId1"/>
  </sheets>
  <definedNames>
    <definedName name="_xlnm.Print_Titles" localSheetId="0">'МП и НП'!$14:$15</definedName>
    <definedName name="_xlnm.Print_Area" localSheetId="0">'МП и НП'!$A$1:$G$751</definedName>
  </definedNames>
  <calcPr fullCalcOnLoad="1" iterate="1" iterateCount="100" iterateDelta="0.001"/>
</workbook>
</file>

<file path=xl/sharedStrings.xml><?xml version="1.0" encoding="utf-8"?>
<sst xmlns="http://schemas.openxmlformats.org/spreadsheetml/2006/main" count="1790" uniqueCount="784">
  <si>
    <t>к решению Тверской городской Думы</t>
  </si>
  <si>
    <t>Наименование расходов</t>
  </si>
  <si>
    <t>Целевая статья</t>
  </si>
  <si>
    <t>Вид расходов (группа)</t>
  </si>
  <si>
    <t>1</t>
  </si>
  <si>
    <t>2</t>
  </si>
  <si>
    <t>РАСХОДЫ НА РЕАЛИЗАЦИЮ МУНИЦИПАЛЬНЫХ ПРОГРАММ</t>
  </si>
  <si>
    <t>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</si>
  <si>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</si>
  <si>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200</t>
  </si>
  <si>
    <t>600</t>
  </si>
  <si>
    <t>Предоставление субсидий бюджетным, автономным учреждениям и иным некоммерческим организациям</t>
  </si>
  <si>
    <t>800</t>
  </si>
  <si>
    <t>Иные бюджетные ассигнования</t>
  </si>
  <si>
    <t>400</t>
  </si>
  <si>
    <t>Капитальные вложения в объекты государственной (муниципальной) собственности</t>
  </si>
  <si>
    <t>300</t>
  </si>
  <si>
    <t>Социальное обеспечение и иные выплаты населению</t>
  </si>
  <si>
    <t>Задача «Развитие современной системы оценки индивидуальных образовательных достижений обучающихся»</t>
  </si>
  <si>
    <t>Задача «Совершенствование условий организации питания школьников»</t>
  </si>
  <si>
    <t>Подпрограмма «Развитие системы предоставления детям услуг дополнительного образования»</t>
  </si>
  <si>
    <t>Задача «Организация предоставления дополнительного образования в учреждениях дополнительного образования»</t>
  </si>
  <si>
    <t>Задача «Развитие патриотического и краеведческого движения и формирование духовно-нравственной культуры обучающихся в муниципальных общеобразовательных учреждениях»</t>
  </si>
  <si>
    <t>Задача «Организация отдыха детей в каникулярное время в образовательных учреждениях различных видов и типов»</t>
  </si>
  <si>
    <t>Подпрограмма «Обеспечение деятельности казенных учреждений, обслуживающих отрасль «Образование»</t>
  </si>
  <si>
    <t>Задача «Обеспечение информационно-аналитического, методического, консультационно-диагностического обслуживания»</t>
  </si>
  <si>
    <t>Задача «Обеспечение бухгалтерского обслуживания в учреждениях отрасли «Образование»</t>
  </si>
  <si>
    <t>Подпрограмма «Сохранение и развитие культурного потенциала города Твери»</t>
  </si>
  <si>
    <t>Задача «Повышение доступности и качества библиотечных услуг, развитие архивного дела»</t>
  </si>
  <si>
    <t>Задача «Поддержка и развитие самодеятельного народного творчества, культурно-досуговой и музейно-выставочной деятельности»</t>
  </si>
  <si>
    <t>Подпрограмма «Развитие физической культуры и спорта  города Твери»</t>
  </si>
  <si>
    <t>Подпрограмма «Развитие молодежной политики на территории города Твери»</t>
  </si>
  <si>
    <t>Задача «Улучшение условий для самореализации молодежи города Твери»</t>
  </si>
  <si>
    <t>Задача «Социальная поддержка малообеспеченных граждан и граждан, оказавшихся в трудной жизненной и экстремальной ситуациях»</t>
  </si>
  <si>
    <t>Мероприятие «Выплата в соответствии с решением органов местного самоуправления Белоусовой Н.В.»</t>
  </si>
  <si>
    <t>Задача «Социальная поддержка семей с детьми»</t>
  </si>
  <si>
    <t>Подпрограмма «Формирование безбарьерной среды для лиц с ограниченными возможностями»</t>
  </si>
  <si>
    <t>Задача «Социокультурная реабилитация инвалидов»</t>
  </si>
  <si>
    <t>Подпрограмма «Обеспечение населения доступным и комфортным жильем»</t>
  </si>
  <si>
    <t>Задача «Создание условий для обеспечения граждан жилыми помещениями»</t>
  </si>
  <si>
    <t>Задача «Переселение граждан из аварийного жилищного фонда»</t>
  </si>
  <si>
    <t>Подпрограмма «Обеспечение безопасных и комфортных условий проживания граждан в многоквартирных (жилых) домах города Твери»</t>
  </si>
  <si>
    <t>Задача «Управление муниципальным жилищным фондом»</t>
  </si>
  <si>
    <t>Подпрограмма «Повышение надежности функционирования коммунальной инфраструктуры муниципального образования городской округ город Тверь»</t>
  </si>
  <si>
    <t>Подпрограмма «Развитие коммунальной инфраструктуры муниципального образования городской округ город Тверь»</t>
  </si>
  <si>
    <t>Задача «Благоустройство территорий общего пользования»</t>
  </si>
  <si>
    <t>Подпрограмма «Дорожное хозяйство»</t>
  </si>
  <si>
    <t>Задача «Строительство (реконструкция) автомобильных дорог общего пользования и искусственных сооружений на них»</t>
  </si>
  <si>
    <t>Задача «Содержание автомобильных дорог общего пользования и искусственных сооружений на них»</t>
  </si>
  <si>
    <t>Подпрограмма «Комплексная профилактика правонарушений»</t>
  </si>
  <si>
    <t>Подпрограмма «Повышение безопасности населения города»</t>
  </si>
  <si>
    <t>Задача «Организация защиты населения и территорий города Твери от чрезвычайных ситуаций природного и техногенного характера»</t>
  </si>
  <si>
    <t>Подпрограмма «Управление имуществом города Твери»</t>
  </si>
  <si>
    <t>Подпрограмма «Управление земельными ресурсами города Твери»</t>
  </si>
  <si>
    <t>Задача «Эффективное управление и распоряжение муниципальными земельными участками»</t>
  </si>
  <si>
    <t>Задача «Повышение эффективности работы структурных подразделений за счет внедрения и развития информационных систем в деятельность сотрудников подразделений»</t>
  </si>
  <si>
    <t>РАСХОДЫ НА НЕПРОГРАММНУЮ ДЕЯТЕЛЬНОСТЬ</t>
  </si>
  <si>
    <t xml:space="preserve">Резервные средства </t>
  </si>
  <si>
    <t>Резервный бюджетный фонд администрации города Твери</t>
  </si>
  <si>
    <t>Реализация функций органов местного самоуправления города Твери, связанных с общегородским управлением</t>
  </si>
  <si>
    <t>Расходы на оплату членских взносов в ассоциации, Союзы и другие общества, участником которых является г.Тверь</t>
  </si>
  <si>
    <t>Расходы на проведение и участие в семинарах по изучению нового законодательства работников экономических служб структурных подразделений, бюджетных учреждений города</t>
  </si>
  <si>
    <t>Расходы на централизованное приобретение бланков</t>
  </si>
  <si>
    <t>Расходы на судебные издержки и исполнение судебных решений</t>
  </si>
  <si>
    <t xml:space="preserve">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t>
  </si>
  <si>
    <t>Средства массовой информации</t>
  </si>
  <si>
    <t>Информационное обеспечение деятельности органов местного самоуправления</t>
  </si>
  <si>
    <t>Процентные платежи по долговым обязательствам</t>
  </si>
  <si>
    <t>Обслуживание муниципального долга</t>
  </si>
  <si>
    <t>700</t>
  </si>
  <si>
    <t>Обслуживание государственного (муниципального) долга</t>
  </si>
  <si>
    <t>Расходы на реализацию предложений по обращениям, поступающим  к депутатам ТГД и ЗС Тверской области</t>
  </si>
  <si>
    <t>Мероприятия по реализации  предложений по обращениям, поступающим к депутатам ТГД</t>
  </si>
  <si>
    <t>Расходы на исполнение переданных государственных полномочий</t>
  </si>
  <si>
    <t>Руководство и управление в сфере установленных функций органов местного самоуправления</t>
  </si>
  <si>
    <t>Глава муниципального образования</t>
  </si>
  <si>
    <t>Депутаты представительного органа муниципального образования</t>
  </si>
  <si>
    <t>Руководитель контрольно-счетной палаты и его заместители</t>
  </si>
  <si>
    <t>Руководство и управление в сфере установленных функций</t>
  </si>
  <si>
    <t>ВСЕГО РАСХОДЫ</t>
  </si>
  <si>
    <t>01 0 00 00000</t>
  </si>
  <si>
    <t>Расходы за счет субвенции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</si>
  <si>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</si>
  <si>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01 3 00 00000</t>
  </si>
  <si>
    <t>01 2 00 00000</t>
  </si>
  <si>
    <t>01 4 00 00000</t>
  </si>
  <si>
    <t>05 1 02 00000</t>
  </si>
  <si>
    <t>Задача «Выполнение государственных обязательств по обеспечению жильем категорий граждан, установленных федеральным законодательством»</t>
  </si>
  <si>
    <t>70 8 03 00000</t>
  </si>
  <si>
    <t>Расходы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</si>
  <si>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 xml:space="preserve">Расходы за счет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 </t>
  </si>
  <si>
    <t>70 8 05 00000</t>
  </si>
  <si>
    <t>Расходы на реализацию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</si>
  <si>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Расходы за счет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</si>
  <si>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01 1 00 00000</t>
  </si>
  <si>
    <t>Расходы за счет субвенции из областного бюджета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</si>
  <si>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 xml:space="preserve">Код классификации расходов
</t>
  </si>
  <si>
    <t xml:space="preserve">Утверждено на </t>
  </si>
  <si>
    <t xml:space="preserve">Распределение бюджетных ассигнований по целевым статьям (муниципальным программам и </t>
  </si>
  <si>
    <t>Задача «Укрепление материально-технической базы общеобразовательных учреждений»</t>
  </si>
  <si>
    <t>УСЛОВНО УТВЕРЖДЕННЫЕ РАСХОДЫ</t>
  </si>
  <si>
    <t>тыс. руб.</t>
  </si>
  <si>
    <t>».</t>
  </si>
  <si>
    <t>в том числе</t>
  </si>
  <si>
    <t>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(нераспределенные средства)</t>
  </si>
  <si>
    <t>Задача «Благоустройство дворовых территорий»</t>
  </si>
  <si>
    <t>14 0 01 00000</t>
  </si>
  <si>
    <t>14 0 02 00000</t>
  </si>
  <si>
    <t>14 0 03 00000</t>
  </si>
  <si>
    <t>14 0 04 00000</t>
  </si>
  <si>
    <t>Расходы на обеспечение деятельности  МКУ «Центр организации торгов»</t>
  </si>
  <si>
    <t>Расходы на обеспечение деятельности  МКУ «Казначейство»</t>
  </si>
  <si>
    <t>Задача «Капитальный и текущий ремонт автомобильных дорог общего пользования и искусственных сооружений на них»</t>
  </si>
  <si>
    <t>Председатель Тверской городской Думы</t>
  </si>
  <si>
    <t>Расходы на обеспечение деятельности  МКУ «Хозяйственно-эксплуатационное учреждение администрации города Твери»</t>
  </si>
  <si>
    <t>Реализация полномочий Главой муниципального образования в части представления города Твери в отношениях с органами местного самоуправления других муниципальных образований, органами государственной власти, гражданами и организациями</t>
  </si>
  <si>
    <t>Задача «Оказание поддержки некоммерческим организациям»</t>
  </si>
  <si>
    <t>Задача «Обеспечение создания и содержания мест захоронений»</t>
  </si>
  <si>
    <t>Задача «Обеспечение надлежащего уровня санитарного состояния территории города»</t>
  </si>
  <si>
    <t>70 3 18 10720</t>
  </si>
  <si>
    <t>70 8 03 10510</t>
  </si>
  <si>
    <t>70 8 05 10540</t>
  </si>
  <si>
    <t>05 1 02 10820</t>
  </si>
  <si>
    <t>01 3 01 10690</t>
  </si>
  <si>
    <t>01 4 01 10240</t>
  </si>
  <si>
    <t>01 4 02 10450</t>
  </si>
  <si>
    <t>02 1 01 10680</t>
  </si>
  <si>
    <t>02 1 02 10680</t>
  </si>
  <si>
    <t>02 1 03 10690</t>
  </si>
  <si>
    <t>70 8 06 00000</t>
  </si>
  <si>
    <t>Расходы за счет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</si>
  <si>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70 8 06 51200</t>
  </si>
  <si>
    <t>Расходы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</si>
  <si>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70 7 02 00000</t>
  </si>
  <si>
    <t>70 7 02 10920</t>
  </si>
  <si>
    <t>Расходы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t>
  </si>
  <si>
    <t>05 1 01 10290</t>
  </si>
  <si>
    <t>Расходы на обеспечение деятельности  МКУ «Управление социальной политики»</t>
  </si>
  <si>
    <t xml:space="preserve">Муниципальная программа города Твери «Развитие образования города Твери» </t>
  </si>
  <si>
    <t xml:space="preserve">Муниципальная программа города Твери «Развитие культуры города Твери» </t>
  </si>
  <si>
    <t xml:space="preserve">Муниципальная программа города Твери «Дорожное хозяйство и общественный транспорт города Твери» </t>
  </si>
  <si>
    <t xml:space="preserve">Муниципальная программа города Твери «Коммунальное хозяйство города Твери» </t>
  </si>
  <si>
    <t xml:space="preserve">Муниципальная программа города Твери «Обеспечение доступным жильем населения города Твери» </t>
  </si>
  <si>
    <t xml:space="preserve">Муниципальная программа города Твери «Социальная поддержка населения города Твери» </t>
  </si>
  <si>
    <t xml:space="preserve">Муниципальная программа города Твери «Развитие физической культуры, спорта и молодежной политики города Твери» </t>
  </si>
  <si>
    <t xml:space="preserve">Муниципальная программа города Твери «Обеспечение правопорядка и безопасности населения города Твери» </t>
  </si>
  <si>
    <t xml:space="preserve">Муниципальная программа города Твери «Управление муниципальной собственностью» </t>
  </si>
  <si>
    <t xml:space="preserve">Муниципальная программа города Твери «Развитие информационных ресурсов города Твери» </t>
  </si>
  <si>
    <t xml:space="preserve">Муниципальная программа города Твери «Формирование современной городской среды» </t>
  </si>
  <si>
    <t xml:space="preserve">Муниципальная программа города Твери «Содействие развитию туризма в городе Твери» </t>
  </si>
  <si>
    <t>01 3 01 S0690</t>
  </si>
  <si>
    <t>02 1 01 S0680</t>
  </si>
  <si>
    <t>02 1 02  S0680</t>
  </si>
  <si>
    <t>02 1 03 S0690</t>
  </si>
  <si>
    <t>05 1 01 S0290</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</si>
  <si>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субсидии из областного бюджета</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</si>
  <si>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</si>
  <si>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</si>
  <si>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собственных средств бюджета города  (в части выполнения условий предоставления субсидии из областного бюджета)</t>
  </si>
  <si>
    <t xml:space="preserve">Расходы по организации отдыха детей в каникулярное время  за счет  средств областного бюджета </t>
  </si>
  <si>
    <t>01 4 01 S0240</t>
  </si>
  <si>
    <t>01 4 02 S0450</t>
  </si>
  <si>
    <t>Расходы по организации отдыха детей в каникулярное время  за счет собственных средств бюджета города  (в части выполнения условий предоставления субсидии из областного бюджета)</t>
  </si>
  <si>
    <t>Расходы на укрепление материально-технической базы МОУ ДО ДООЛ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</si>
  <si>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работникам муниципальных учреждений культуры за счет субсидии из областного бюджета</t>
  </si>
  <si>
    <t>Расходы на повышение заработной платы работникам муниципальных учреждений культуры за счет собственных средств бюджета города  (в части выполнения условий предоставления субсидии из областного бюджета)</t>
  </si>
  <si>
    <t>Обеспечение жильем молодых семей</t>
  </si>
  <si>
    <t>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</si>
  <si>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за счет субвенции из областного бюджета</t>
  </si>
  <si>
    <t>Задача «Обеспечение многодетных граждан земельными участками»</t>
  </si>
  <si>
    <t>Задача «Повышение эффективности использования муниципального имущества»</t>
  </si>
  <si>
    <t>Оказание поддержки органам территориально-общественного самоуправления, организация и проведение общественно-значимых мероприятий</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</si>
  <si>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части выполнения условий предоставления субсидии из областного бюджета)</t>
  </si>
  <si>
    <t>16 1 00 00000</t>
  </si>
  <si>
    <t>16 1 01 00000</t>
  </si>
  <si>
    <t xml:space="preserve">Подпрограмма «Содействие развитию экономического потенциала» </t>
  </si>
  <si>
    <t xml:space="preserve">Задача «Стратегическое планирование и мониторинг социально-экономического развития города Твери» </t>
  </si>
  <si>
    <t>16 2 00 00000</t>
  </si>
  <si>
    <t>16 2 01 00000</t>
  </si>
  <si>
    <t xml:space="preserve">Подпрограмма «Малое и среднее предпринимательство» </t>
  </si>
  <si>
    <t xml:space="preserve">Задача «Содействие развитию организаций, образующих инфраструктуру поддержки субъектов малого и среднего предпринимательства» </t>
  </si>
  <si>
    <t>16 2 02 00000</t>
  </si>
  <si>
    <t xml:space="preserve">Задача «Расширение доступа субъектов малого и среднего предпринимательства к финансовым ресурсам» </t>
  </si>
  <si>
    <t>16 2 03 00000</t>
  </si>
  <si>
    <t>Задача «Улучшение жилищных условий молодых семей в городе Твери»</t>
  </si>
  <si>
    <t>03 2 03 L4970</t>
  </si>
  <si>
    <t xml:space="preserve">Муниципальная программа города Твери «Содействие экономическому развитию города Твери» </t>
  </si>
  <si>
    <t>Подпрограмма «Развитие дошкольного образования»</t>
  </si>
  <si>
    <t>14 0 F2 55551</t>
  </si>
  <si>
    <t>14 0 F2 55552</t>
  </si>
  <si>
    <t>01 1 P2 00000</t>
  </si>
  <si>
    <t>01 2 E1 00000</t>
  </si>
  <si>
    <t>14 0 F2 00000</t>
  </si>
  <si>
    <t>Расходы в рамках реализации национального проекта  «Жилье и городская среда»  (ФП «Формирование комфортной городской среды»)</t>
  </si>
  <si>
    <t>01 1 P2  10154</t>
  </si>
  <si>
    <t>Строительство, реконструкция муниципальных объектов дошкольного образования за счет средств областного бюджета (мероприятие «Детский сад на 190 мест, г.Тверь, Московский район, ул.Склизкова»)</t>
  </si>
  <si>
    <t>01 1 P2 S0154</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</si>
  <si>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на 190 мест, г.Тверь, Московский район, ул.Склизкова») (в части выполнения условий предоставления субсидии из областного бюджета)</t>
  </si>
  <si>
    <t>01 1 P2  52324</t>
  </si>
  <si>
    <t>01 1 P2  10155</t>
  </si>
  <si>
    <t>01 1 P2 S0155</t>
  </si>
  <si>
    <t>01 1 P2  52325</t>
  </si>
  <si>
    <t>01 2 E1 10390</t>
  </si>
  <si>
    <t>01 2 E1 S0390</t>
  </si>
  <si>
    <t>03 1 P5 00000</t>
  </si>
  <si>
    <t>03 1 P5 S0480</t>
  </si>
  <si>
    <t>Расходы на укрепление и модернизацию материально-технической базы муниципальных учреждений культуры и дополнительного образования  (в том числе за счет субсидии из федерального и областного бюджетов на поддержку отрасли культуры (в части приобретения музыкальных инструментов, оборудования и материалов для детских школ искусств)</t>
  </si>
  <si>
    <t>03 1 P5 10480</t>
  </si>
  <si>
    <t>Мероприятия по реализации предложений по обращениям, поступающим  к депутатам Законодательного Собрания Тверской области</t>
  </si>
  <si>
    <t>08 1 R1 00000</t>
  </si>
  <si>
    <t>08 1 R1 53932</t>
  </si>
  <si>
    <t>Расходы на обеспечение жилыми помещениями малоимущих многодетных семей, нуждающихся в улучшении жилищных условий за счет субсидии из областного бюджета</t>
  </si>
  <si>
    <t>Расходы на проведение капитального ремонта объектов теплоэнергетических комплексов за счет собственных средств бюджета города  (в части выполнения условий предоставления субсидии из областного бюджета)</t>
  </si>
  <si>
    <t>06 2 G6 00000</t>
  </si>
  <si>
    <t>01 1  P2 00005</t>
  </si>
  <si>
    <t xml:space="preserve">Муниципальная программа города Твери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Твери» </t>
  </si>
  <si>
    <t>17 0 01 00000</t>
  </si>
  <si>
    <t xml:space="preserve">Задача «Участие в профилактике терроризма, а также в минимизации и (или) ликвидации последствий проявлений терроризма в границах города Твери» </t>
  </si>
  <si>
    <t>01 1 01 10740</t>
  </si>
  <si>
    <t>01 1 01 10750</t>
  </si>
  <si>
    <t>01 2 01 10750</t>
  </si>
  <si>
    <t>Мероприятие «Выплаты в соответствии с решениями органов местного самоуправления Почетным гражданам  города Твери»</t>
  </si>
  <si>
    <t>Мероприятие «Оказание адресной социальной помощи ветеранам боевых действий, уволенным в запас и ставшим инвалидами вследствие ранения, контузии, увечья или заболевания, полученных при исполнении служебных обязанностей в районах боевых действий»</t>
  </si>
  <si>
    <t xml:space="preserve">Реконструкция блока биологической очистки очистных сооружений канализации г.Твери  </t>
  </si>
  <si>
    <t>Задача «Благоустройство территорий общего пользования» (расходы  в рамках реализации федерального проекта «Формирование комфортной городской среды»)</t>
  </si>
  <si>
    <t>Задача «Благоустройство дворовых территорий» (расходы  в рамках реализации федерального проекта «Формирование комфортной городской среды»)</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</si>
  <si>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«Экология»  (ФП «Оздоровление Волги»))</t>
  </si>
  <si>
    <t>06 2 G6 50131</t>
  </si>
  <si>
    <t>Расходы  на укрепление материально-технической базы муниципальных дошкольных образовательных организаций за счет субсидии из областного бюджета</t>
  </si>
  <si>
    <t>Расходы по проведению ремонтных работ за счет  субсидии из областного бюджета на укрепление материально-технической базы общеобразовательных учреждений</t>
  </si>
  <si>
    <t>Расходы по проведению ремонтных работ за счет собственных средств бюджета города  (в части выполнения условий предоставления субсидии из областного бюджета на укрепление материально-технической базы общеобразовательных учреждений)</t>
  </si>
  <si>
    <t>Расходы на укрепление материально-технической базы МОУ ДО ДООЛ за счет  субсидии из областного бюджета</t>
  </si>
  <si>
    <t>08 1 R2 00000</t>
  </si>
  <si>
    <t>08 1 R2 54180</t>
  </si>
  <si>
    <t>Мероприятие «Детский сад в г.Тверь, Московский район, микрорайон «Южный», ул.Левитана» (расходы без софинансирования из вышестоящих бюджетов)</t>
  </si>
  <si>
    <t>Строительство, реконструкция муниципальных объектов дошкольного образования за счет средств областного бюджета (мероприятие «Детский сад в г.Тверь, Московский район, микрорайон «Южный», ул.Левитана»)</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</si>
  <si>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в г.Тверь, Московский район, микрорайон «Южный», ул.Левитана») (в части выполнения условий предоставления субсидии из областного бюджета)</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</si>
  <si>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(за счет субсидии из областного бюджета)</t>
  </si>
  <si>
    <t xml:space="preserve">Задача «Развитие форм и методов взаимодействия органов местного самоуправления и бизнес-сообщества» </t>
  </si>
  <si>
    <t>Организация бесплатного горячего питания обучающихся, получающих начальное общее образование в муниципальных образовательных организациях</t>
  </si>
  <si>
    <t>Расходы за счет субвенции из федерального бюджета на ежемесячное вознаграждение за классное руководство педагогическим работникам муниципальных общеобразовательных организаций</t>
  </si>
  <si>
    <t>2023 год</t>
  </si>
  <si>
    <t>01 1 01 00000</t>
  </si>
  <si>
    <t>01 2 01 00000</t>
  </si>
  <si>
    <t>01 3 01 00000</t>
  </si>
  <si>
    <t>01 3 04 00000</t>
  </si>
  <si>
    <t>01 4 01 00000</t>
  </si>
  <si>
    <t>01 5 00 00000</t>
  </si>
  <si>
    <t>01 5 01 00000</t>
  </si>
  <si>
    <t>01 5 02 00000</t>
  </si>
  <si>
    <t>01 5 03 00000</t>
  </si>
  <si>
    <t>02 0 00 00000</t>
  </si>
  <si>
    <t>02 1 00 00000</t>
  </si>
  <si>
    <t>02 1 01 00000</t>
  </si>
  <si>
    <t>02 1 02 00000</t>
  </si>
  <si>
    <t>02 1 03 00000</t>
  </si>
  <si>
    <t>02 1 04 00000</t>
  </si>
  <si>
    <t>02 2 00 00000</t>
  </si>
  <si>
    <t>02 2 01 00000</t>
  </si>
  <si>
    <t>02 2 02 00000</t>
  </si>
  <si>
    <t>03 0 00 00000</t>
  </si>
  <si>
    <t>03 1 00 00000</t>
  </si>
  <si>
    <t>03 1 01 00000</t>
  </si>
  <si>
    <t>03 2 00 00000</t>
  </si>
  <si>
    <t>03 2 01 00000</t>
  </si>
  <si>
    <t>03 2 02 00000</t>
  </si>
  <si>
    <t>03 2 03 00000</t>
  </si>
  <si>
    <t>04 0 00 00000</t>
  </si>
  <si>
    <t>04 1 00 00000</t>
  </si>
  <si>
    <t>04 1 01 00000</t>
  </si>
  <si>
    <t>04 1 02 00000</t>
  </si>
  <si>
    <t>04 1 02 10000</t>
  </si>
  <si>
    <t>04 1 02 20000</t>
  </si>
  <si>
    <t>04 1 02 30000</t>
  </si>
  <si>
    <t>04 1 02 40000</t>
  </si>
  <si>
    <t>04 1 03 00000</t>
  </si>
  <si>
    <t>04 1 04 00000</t>
  </si>
  <si>
    <t>04 2 00 00000</t>
  </si>
  <si>
    <t>04 2 01 00000</t>
  </si>
  <si>
    <t>04 2 02 00000</t>
  </si>
  <si>
    <t>05 0 00 00000</t>
  </si>
  <si>
    <t>05 1 00 00000</t>
  </si>
  <si>
    <t>05 1 01 00000</t>
  </si>
  <si>
    <t>05 2 00 00000</t>
  </si>
  <si>
    <t>05 2 01 00000</t>
  </si>
  <si>
    <t>05 2 02 00000</t>
  </si>
  <si>
    <t>05 3 00 00000</t>
  </si>
  <si>
    <t>05 3 01 00000</t>
  </si>
  <si>
    <t>05 3 02 00000</t>
  </si>
  <si>
    <t>06 0 00 00000</t>
  </si>
  <si>
    <t>06 1 00 00000</t>
  </si>
  <si>
    <t>06 1 01 00000</t>
  </si>
  <si>
    <t>06 1 02 00000</t>
  </si>
  <si>
    <t>06 2 00 00000</t>
  </si>
  <si>
    <t>06 2 02 00000</t>
  </si>
  <si>
    <t>06 3 00 00000</t>
  </si>
  <si>
    <t>08 0 00 00000</t>
  </si>
  <si>
    <t>08 1 00 00000</t>
  </si>
  <si>
    <t>08 1 01 00000</t>
  </si>
  <si>
    <t>08 1 03 00000</t>
  </si>
  <si>
    <t>08 1 02 00000</t>
  </si>
  <si>
    <t>09 0 00 00000</t>
  </si>
  <si>
    <t>09 1 00 00000</t>
  </si>
  <si>
    <t>09 1 01 00000</t>
  </si>
  <si>
    <t>09 2 00 00000</t>
  </si>
  <si>
    <t>09 2 01 00000</t>
  </si>
  <si>
    <t>10 0 00 00000</t>
  </si>
  <si>
    <t>10 1 00 00000</t>
  </si>
  <si>
    <t>10 1 02 00000</t>
  </si>
  <si>
    <t>10 2 00 00000</t>
  </si>
  <si>
    <t>10 2 01 00000</t>
  </si>
  <si>
    <t>10 2 02 00000</t>
  </si>
  <si>
    <t>11 0 00 00000</t>
  </si>
  <si>
    <t>11 0 01 00000</t>
  </si>
  <si>
    <t>11 0 02 00000</t>
  </si>
  <si>
    <t>11 0 03 00000</t>
  </si>
  <si>
    <t>14 0 00 00000</t>
  </si>
  <si>
    <t>15 0 00 00000</t>
  </si>
  <si>
    <t>16 0 00 00000</t>
  </si>
  <si>
    <t>17 0 00 00000</t>
  </si>
  <si>
    <t>70 0 00 00000</t>
  </si>
  <si>
    <t>70 2 00 00000</t>
  </si>
  <si>
    <t>70 2 01 00000</t>
  </si>
  <si>
    <t>70 3 00 00000</t>
  </si>
  <si>
    <t>70 3 02 00000</t>
  </si>
  <si>
    <t>70 3 04 00000</t>
  </si>
  <si>
    <t>70 3 05 00000</t>
  </si>
  <si>
    <t>70 3 09 00000</t>
  </si>
  <si>
    <t>70 3 10 00000</t>
  </si>
  <si>
    <t>70 3 13 00000</t>
  </si>
  <si>
    <t>70 3 18 00000</t>
  </si>
  <si>
    <t>70 3 20 00000</t>
  </si>
  <si>
    <t>70 3 21 00000</t>
  </si>
  <si>
    <t>70 3 24 00000</t>
  </si>
  <si>
    <t>70 3 25 00000</t>
  </si>
  <si>
    <t>70 4 00 00000</t>
  </si>
  <si>
    <t>70 4 02 00000</t>
  </si>
  <si>
    <t>70 5 00 00000</t>
  </si>
  <si>
    <t>70 5 01 00000</t>
  </si>
  <si>
    <t>70 7 00 00000</t>
  </si>
  <si>
    <t>70 7 01 00000</t>
  </si>
  <si>
    <t>70 8 00 00000</t>
  </si>
  <si>
    <t>70 9 00 00000</t>
  </si>
  <si>
    <t>70 9 01 00000</t>
  </si>
  <si>
    <t>70 9 02 00000</t>
  </si>
  <si>
    <t>70 9 04 00000</t>
  </si>
  <si>
    <t>70 9 05 00000</t>
  </si>
  <si>
    <t>70 9 06 00000</t>
  </si>
  <si>
    <t>Реализация мероприятий муниципальных программ (непрограммных направлений расходов) за счет собственных средств бюджета города</t>
  </si>
  <si>
    <t>01 1 02 00000</t>
  </si>
  <si>
    <t>01 1 02 11040</t>
  </si>
  <si>
    <t>01 1 02 S1040</t>
  </si>
  <si>
    <t>01 1 03 00000</t>
  </si>
  <si>
    <t>01 1 03 10500</t>
  </si>
  <si>
    <t>Задача «Обеспечение жизнедеятельности общеобразовательных учреждений»</t>
  </si>
  <si>
    <t>01 2 03 00000</t>
  </si>
  <si>
    <t>01 2  05 10440</t>
  </si>
  <si>
    <t>01 2 05 S0440</t>
  </si>
  <si>
    <t>01 2 01 53031</t>
  </si>
  <si>
    <t>Реализация инициативных проектов на территории города Твери</t>
  </si>
  <si>
    <t>15 0 01 00000</t>
  </si>
  <si>
    <t>Задача «Продвижение туристских ресурсов города Твери»</t>
  </si>
  <si>
    <t>15 0 02 00000</t>
  </si>
  <si>
    <t xml:space="preserve">Задача  «Снижение потерь в процессе производства и передачи энергоресурсов» </t>
  </si>
  <si>
    <t>Задача ««Обеспечение своевременной актуализации схем теплоснабжения, водоснабжения и водоотведения муниципального образования город Тверь»</t>
  </si>
  <si>
    <t>Задача  «Передача всех сетей тепло-, электро-, газо-, водоснабжения и водоотведения города Твери на обслуживание в специализированные организации»</t>
  </si>
  <si>
    <t>Задача «Снижение количества отключений услуг тепло-, водо-, электроснабжения и водоотведения»</t>
  </si>
  <si>
    <t>Подпрограмма «Ликвидация аварийного жилищного фонда»</t>
  </si>
  <si>
    <t>Задача «Реконструкция, создание новых мест в общеобразовательных учреждениях, в т.ч. в рамках реализации национального проекта «Образование»  (ФП «Современная школа»)»</t>
  </si>
  <si>
    <t>Задача «Сохранение и развитие духовно-нравственных ценностей и традиций, обеспечение сохранности памятников монументального искусства города Твери»</t>
  </si>
  <si>
    <t>Задача «Развитие физической культуры и массового спорта среди всех слоев населения города Твери, включая лиц с ограниченными возможностями здоровья»</t>
  </si>
  <si>
    <t>Задача «Развитие  муниципальных учреждений  физической культуры и спорта города Твери»</t>
  </si>
  <si>
    <t>Задача «Развитие художественно-эстетического образования»</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</si>
  <si>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t>
  </si>
  <si>
    <t>Подпрограмма «Реализация социально значимых проектов в сфере культуры города Твери, сохранение культурного наследия города Твери»</t>
  </si>
  <si>
    <t>Задача «Повышение  качества предоставления  услуг культуры»</t>
  </si>
  <si>
    <t>99 0 00 00000</t>
  </si>
  <si>
    <t>06 3 01 00000</t>
  </si>
  <si>
    <t>06 3 01 S0700</t>
  </si>
  <si>
    <t>15 0 02 S0860</t>
  </si>
  <si>
    <t>Расходы на содействие развитию малого и среднего предпринимательства в сфере туризма за счет собственных средств бюджета города  (в части выполнения условий предоставления межбюджетных трансфертов из областного бюджета)</t>
  </si>
  <si>
    <t>Задача «Содержание и ремонт муниципального жилищного фонда»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</si>
  <si>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на 190 мест, г.Тверь, Московский район, ул.Склизкова») (в том числе за счет софинансирования из федерального и областного бюджетов)</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</si>
  <si>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в г.Тверь, Московский район, микрорайон «Южный», ул.Левитана») (в том числе за счет софинансирования из федерального и областного бюджетов)</t>
  </si>
  <si>
    <t>Задача «Создание проектов, направленных  на продвижение туристического потенциала города Твери»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</si>
  <si>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</si>
  <si>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Подпрограмма «Развитие общего образования»</t>
  </si>
  <si>
    <t>01 2 04 00000</t>
  </si>
  <si>
    <t>01 2 05 00000</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</si>
  <si>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 (расходы в рамках реализации национального проекта  «Культура»  (ФП «Культурная среда»)</t>
  </si>
  <si>
    <t>03 1 02 00000</t>
  </si>
  <si>
    <t>Задача «Развитие  муниципальных учреждений  физической культуры и спорта города Твери» (расходы в рамках реализации национального проекта  «Демография»  (ФП «Спорт - норма жизни»))</t>
  </si>
  <si>
    <t>Задача «Обеспечение работы сотрудников структурных подразделений Администрации города  Твери за счет предоставления доступа к информационным базам данных, а также за счет обеспечения безопасности информации в локально-вычислительной сети, в том числе при обработке персональных данных»</t>
  </si>
  <si>
    <t>09 2 02 00000</t>
  </si>
  <si>
    <t>Задача «Организация мероприятий по обеспечению безопасности людей на водных объектах города»</t>
  </si>
  <si>
    <t>Подпрограмма «Совершенствование механизма предоставления услуг по организации отдыха детей в каникулярное время»</t>
  </si>
  <si>
    <t>Задача «Организация выполнения мероприятий по содержанию зданий, территорий, материальной базы и осуществления закупок для образовательных учреждений»</t>
  </si>
  <si>
    <t>Задача «Обеспечение жизнедеятельности муниципальных образовательных учреждений, реализующих основную общеобразовательную программу дошкольного образования»</t>
  </si>
  <si>
    <t>Задача «Укрепление материально-технической базы муниципальных бюджетных дошкольных образовательных учреждений»</t>
  </si>
  <si>
    <t>Подпрограмма «Оказание дополнительных мер социальной поддержки и социальной помощи отдельным категориям населения города Твери»</t>
  </si>
  <si>
    <t>Задача «Оказание поддержки гражданам, получившим признание за достижение в трудовой, общественной и иных видах деятельности»</t>
  </si>
  <si>
    <t>Мероприятие «Ежемесячные денежные выплаты неработающим пенсионерам из числа удостоенных почетных званий в социальной сфере по перечню и в порядке, определенном нормативным правовым актом органа местного самоуправления города Твери»</t>
  </si>
  <si>
    <t>Задача «Обеспечение доступа людей с ограниченными возможностями к объектам социальной, транспортной и инженерной инфраструктур города Твери»</t>
  </si>
  <si>
    <t>Задача «Организация взаимодействия Администрации города Твери и правоохранительных органов в работе по предупреждению правонарушений»</t>
  </si>
  <si>
    <t>Задача «Совершенствование материально-технической базы муниципальных образовательных учреждений дополнительного образования детских оздоровительно-образовательных лагерей»</t>
  </si>
  <si>
    <t>06 2 F5 00000</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</si>
  <si>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«Жилье и городская среда»   (ФП «Чистая вода»))</t>
  </si>
  <si>
    <t>08 1 01 10850</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</si>
  <si>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(нераспределенные средства)</t>
  </si>
  <si>
    <t>08 1 01 S0850</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</si>
  <si>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(нераспределенные средства)</t>
  </si>
  <si>
    <t>08 1 02 10850</t>
  </si>
  <si>
    <t>08 1 02 S0850</t>
  </si>
  <si>
    <t>08 1 R1 00932</t>
  </si>
  <si>
    <t>14 0 F2 00551</t>
  </si>
  <si>
    <t>Расходы на благоустройство территорий общего пользования  в рамках реализации федерального проекта «Формирование комфортной городской среды» без софинансирования из вышестоящих бюджетов</t>
  </si>
  <si>
    <t>14 0 F2 00552</t>
  </si>
  <si>
    <t>Расходы на благоустройство дворовых территорий  в рамках реализации федерального проекта «Формирование комфортной городской среды» без софинансирования из вышестоящих бюджетов</t>
  </si>
  <si>
    <t>06 2 01 S0121</t>
  </si>
  <si>
    <t>06 2 01 10121</t>
  </si>
  <si>
    <t>Задача «Реконструкция и модернизация объектов коммунальной инфраструктуры (системы тепло-, водо, электроснабжения и водоотведения)»</t>
  </si>
  <si>
    <t>08 1 02 00851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</si>
  <si>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</si>
  <si>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06 2 01 00000</t>
  </si>
  <si>
    <t>06 3 01 10700</t>
  </si>
  <si>
    <t>Расходы на проведение капитального ремонта объектов теплоэнергетических комплексов за счет субсидии из областного бюджета</t>
  </si>
  <si>
    <t xml:space="preserve">Задача «Капитальный и текущий ремонт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t>
  </si>
  <si>
    <t>Расходы на капитальный и текущий ремонт автомобильных дорог общего пользования и искусственных сооружений на них в рамках реализации национального проекта  «Безопасные качественные дороги»  без софинансирования из вышестоящих бюджетов</t>
  </si>
  <si>
    <t xml:space="preserve">Финансовое обеспечение дорожной деятельности в рамках реализации национального проекта «Безопасные качественные дороги» (выполнение работ в городских агломерациях) </t>
  </si>
  <si>
    <t>Задача «Содержание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(ФП «Общесистемные меры развития дорожного хозяйства»)</t>
  </si>
  <si>
    <t>05 2 F3 00000</t>
  </si>
  <si>
    <t>Задача «Переселение граждан из аварийного жилищного фонда» (в рамках реализации национального проекта «Жилье и городская среда» (ФП  «Обеспечение устойчивого сокращения непригодного для проживания жилищного фонда»)</t>
  </si>
  <si>
    <t>05 2 F3 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</si>
  <si>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</si>
  <si>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05 2 F3 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</si>
  <si>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</si>
  <si>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70 3 26 00000</t>
  </si>
  <si>
    <t>2024 год</t>
  </si>
  <si>
    <t>05 1 02 54850</t>
  </si>
  <si>
    <t>08 1 01 00042</t>
  </si>
  <si>
    <t xml:space="preserve">Мероприятие «Наружное освещение»  </t>
  </si>
  <si>
    <t>14 0 04 00043</t>
  </si>
  <si>
    <t>01 1  P2 00007</t>
  </si>
  <si>
    <t>01 1  P2 00008</t>
  </si>
  <si>
    <t>Мероприятие «Детский сад на 220 мест с бассейном по адресу: г. Тверь,  ул. Можайского»  (расходы без софинансирования из вышестоящих бюджетов)</t>
  </si>
  <si>
    <t>Мероприятие «Детский сад на 100 мест по адресу: г. Тверь,  ул. Хрустальная»  (расходы без софинансирования из вышестоящих бюджетов)</t>
  </si>
  <si>
    <t xml:space="preserve">Мероприятие «Новое кладбище (в т.ч. ПИР)»  </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</si>
  <si>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</si>
  <si>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собственных средств бюджета города (в части выполнения условий предоставления субсидии из областного бюджета)</t>
  </si>
  <si>
    <t>Задача «Улучшение условий для организации работы с подростками и молодежью в МАУ «МЦ г.Твери»</t>
  </si>
  <si>
    <t>Мероприятие «Обеспечение жильем граждан, уволенных с военной службы (службы), и приравненных к ним лиц» за счет субвенции из федерального бюджета</t>
  </si>
  <si>
    <t>14 0 01 01000</t>
  </si>
  <si>
    <t>16 2 02 00500</t>
  </si>
  <si>
    <t>16 2 02 00600</t>
  </si>
  <si>
    <t>Субсидии на возмещение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</si>
  <si>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Субсидии субъектам малого и среднего предпринимательства на уплату процентов по кредитам (займам)</t>
  </si>
  <si>
    <t>Субсидии юридическим лицам на возмещение затрат, связанных с выполнением мероприятий по энергосбережению и повышению энергетической эффективности наружного освещения улиц города Твери</t>
  </si>
  <si>
    <t>16 2 02 00700</t>
  </si>
  <si>
    <t>Субсидии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</si>
  <si>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16 2 02 00800</t>
  </si>
  <si>
    <t>Субсидии субъектам малого и среднего предпринимательства на возмещение части стоимости присоединения и (или) подключения к сетям: электрическим, газораспределительным, водопровода и канализации</t>
  </si>
  <si>
    <t>16 2 02 00900</t>
  </si>
  <si>
    <t>Субсидии начинающим субъектам предпринимательства на создание собственного дела (грантовая поддержка)</t>
  </si>
  <si>
    <t>16 2 02 01100</t>
  </si>
  <si>
    <t>Субсидии субъектам малого и среднего предпринимательства для возмещения затрат, связанных с приобретением (изготовлением) информационных конструкций</t>
  </si>
  <si>
    <t>Субсидии образовательным организациям высшего образования в городе Твери, принимающим на обучение посланников городов-побратимов города Твери</t>
  </si>
  <si>
    <t>04 1 03 00100</t>
  </si>
  <si>
    <t>04 1 03 00200</t>
  </si>
  <si>
    <t>Субсидии социально ориентированным некоммерческим организациям (за исключением государственных (муниципальных) учреждений) на реализацию целевых социальных программ (социальных проектов) на территории города Твери</t>
  </si>
  <si>
    <t>Субсидии социально ориентированным некоммерческим организациям инвалидов и ветеранов (за исключением государственных (муниципальных) учреждений), осуществляющим деятельность на территории города Твери</t>
  </si>
  <si>
    <t>01 4 01 10243</t>
  </si>
  <si>
    <t>Субсидии юридическим лицам (за исключением государственных (муниципальных) учреждений), индивидуальным предпринимателям, реализующим услуги в сфере отдыха и оздоровления детей в каникулярное время в загородных лагерях отдыха и оздоровления детей</t>
  </si>
  <si>
    <t>03 1 01 00400</t>
  </si>
  <si>
    <t>Субсидии автономным некоммерческим организациям, учредителем которых является управление по культуре, спорту и делам молодежи администрации города Твери</t>
  </si>
  <si>
    <t>02 1 A1 00000</t>
  </si>
  <si>
    <t>02 1 A1 55195</t>
  </si>
  <si>
    <t>70 3 26 01200</t>
  </si>
  <si>
    <t>01 1 01 99999</t>
  </si>
  <si>
    <t>01 1 02 99999</t>
  </si>
  <si>
    <t>01 1 03 99999</t>
  </si>
  <si>
    <t>01 2 01 99999</t>
  </si>
  <si>
    <t>01 2 03 99999</t>
  </si>
  <si>
    <t>01 2 04 99999</t>
  </si>
  <si>
    <t>01 2 05 99999</t>
  </si>
  <si>
    <t>01 3 01 99999</t>
  </si>
  <si>
    <t>01 3 02 99999</t>
  </si>
  <si>
    <t>01 3 03 99999</t>
  </si>
  <si>
    <t>01 3 04 99999</t>
  </si>
  <si>
    <t>01 4 01 99999</t>
  </si>
  <si>
    <t>01 4 02 99999</t>
  </si>
  <si>
    <t>01 5 01 99999</t>
  </si>
  <si>
    <t>01 5 02 99999</t>
  </si>
  <si>
    <t>01 5 03 99999</t>
  </si>
  <si>
    <t>02 1 01 99999</t>
  </si>
  <si>
    <t>02 1 02 99999</t>
  </si>
  <si>
    <t>02 1 03 99999</t>
  </si>
  <si>
    <t>02 1 04 99999</t>
  </si>
  <si>
    <t>02 2 01 99999</t>
  </si>
  <si>
    <t>02 2 02 99999</t>
  </si>
  <si>
    <t>03 1 01 99999</t>
  </si>
  <si>
    <t>03 1 02 99999</t>
  </si>
  <si>
    <t>03 2 01 99999</t>
  </si>
  <si>
    <t>03 2 02 99999</t>
  </si>
  <si>
    <t>04 1 01 99999</t>
  </si>
  <si>
    <t>04 1 02  99999</t>
  </si>
  <si>
    <t>04 1 03 99999</t>
  </si>
  <si>
    <t>04 1 04 99999</t>
  </si>
  <si>
    <t>04 2 01 99999</t>
  </si>
  <si>
    <t>04 2 02 99999</t>
  </si>
  <si>
    <t>05 1 01 99999</t>
  </si>
  <si>
    <t>05 2 01 99999</t>
  </si>
  <si>
    <t>05 2 02 99999</t>
  </si>
  <si>
    <t>05 3 01 99999</t>
  </si>
  <si>
    <t>05 3 02 99999</t>
  </si>
  <si>
    <t>06 1 01 99999</t>
  </si>
  <si>
    <t>06 1 02 99999</t>
  </si>
  <si>
    <t>06 2 02 99999</t>
  </si>
  <si>
    <t>06 3 01 99999</t>
  </si>
  <si>
    <t>08 1 02 99999</t>
  </si>
  <si>
    <t>08 1 03 99999</t>
  </si>
  <si>
    <t>09 1 01 99999</t>
  </si>
  <si>
    <t>09 2 01 99999</t>
  </si>
  <si>
    <t>09 2 02 99999</t>
  </si>
  <si>
    <t>10 1 02 99999</t>
  </si>
  <si>
    <t>10 2 01 99999</t>
  </si>
  <si>
    <t>10 2 02 99999</t>
  </si>
  <si>
    <t>11 0 01 99999</t>
  </si>
  <si>
    <t>11 0 02 99999</t>
  </si>
  <si>
    <t>11 0 03 99999</t>
  </si>
  <si>
    <t>14 0 01 99999</t>
  </si>
  <si>
    <t>14 0 02 99999</t>
  </si>
  <si>
    <t>14 0 03 99999</t>
  </si>
  <si>
    <t>14 0 04 99999</t>
  </si>
  <si>
    <t>15 0 01 99999</t>
  </si>
  <si>
    <t>15 0 02 99999</t>
  </si>
  <si>
    <t>16 1 01 99999</t>
  </si>
  <si>
    <t>16 2 01 99999</t>
  </si>
  <si>
    <t>16 2 02 99999</t>
  </si>
  <si>
    <t>16 2 03 99999</t>
  </si>
  <si>
    <t>17 0 01  99999</t>
  </si>
  <si>
    <t>70 2 01 99999</t>
  </si>
  <si>
    <t>70 3 02 99999</t>
  </si>
  <si>
    <t>70 3 04 99999</t>
  </si>
  <si>
    <t>70 3 05 99999</t>
  </si>
  <si>
    <t>70 3 09 99999</t>
  </si>
  <si>
    <t>70 3 10 99999</t>
  </si>
  <si>
    <t>70 3 13 99999</t>
  </si>
  <si>
    <t>70 3 20 99999</t>
  </si>
  <si>
    <t>70 3 21 99999</t>
  </si>
  <si>
    <t>70 3 24 99999</t>
  </si>
  <si>
    <t>70 3 25 99999</t>
  </si>
  <si>
    <t>70 4 02 99999</t>
  </si>
  <si>
    <t>70 4 02  99999</t>
  </si>
  <si>
    <t>70 5 01  99999</t>
  </si>
  <si>
    <t>70 7 01 99999</t>
  </si>
  <si>
    <t>70 9 01 99999</t>
  </si>
  <si>
    <t>70 9 02 99999</t>
  </si>
  <si>
    <t>70 9 04 99999</t>
  </si>
  <si>
    <t>70 9 05 99999</t>
  </si>
  <si>
    <t>70 9 06 99999</t>
  </si>
  <si>
    <t>Задача «Укрепление материально-технической базы учреждений дополнительного образования»</t>
  </si>
  <si>
    <t>Реализация инициативных проектов на территории города Твери (нераспределенные средства)</t>
  </si>
  <si>
    <t>70 6 00 00000</t>
  </si>
  <si>
    <t>Инициативные проекты</t>
  </si>
  <si>
    <t xml:space="preserve">Инициативнный проект «Благоустройство территории по адресу: пр. Чайковского, д. 5» (депутат Гончарова Е.И.) </t>
  </si>
  <si>
    <t>Обеспечение проведения выборов и референдумов</t>
  </si>
  <si>
    <t>Проведение выборов в представительные органы муниципального образования</t>
  </si>
  <si>
    <t>70 1 00 00000</t>
  </si>
  <si>
    <t>70 1 02 00000</t>
  </si>
  <si>
    <t>70 1 02 99999</t>
  </si>
  <si>
    <t>Задача  «Ввод новых зданий в сеть муниципальных дошкольных образовательных учреждений» (в рамках реализации национального проекта  «Демография»  (ФП «Содействие занятости»)</t>
  </si>
  <si>
    <t>Задача «Повышение эффективности функционирования информационной системы Тверской городской Думы и сегментов информационных систем структурных подразделений Администрации города»</t>
  </si>
  <si>
    <t>Расходы на предоставление субсидий образовательным организациям высшего образования в городе Твери, принимающим на обучение посланников городов-побратимов города Твери</t>
  </si>
  <si>
    <t>14 0 1П 00000</t>
  </si>
  <si>
    <t>14 0 1П 99900</t>
  </si>
  <si>
    <t>70 6 1П 00000</t>
  </si>
  <si>
    <t>70 6 1П 00001</t>
  </si>
  <si>
    <t>70 6 1П 99900</t>
  </si>
  <si>
    <t>01 2 05 L7502</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</si>
  <si>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t>
  </si>
  <si>
    <t>01 2  05 11330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</si>
  <si>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субсидии из областного бюджета</t>
  </si>
  <si>
    <t>01 2  05 S1330</t>
  </si>
  <si>
    <t>03 1 02 10480</t>
  </si>
  <si>
    <t>03 1 02 S0480</t>
  </si>
  <si>
    <t>03 2 03 10670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</si>
  <si>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субсидии из областного бюджета</t>
  </si>
  <si>
    <t>03 2 03 S0670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</si>
  <si>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собственных средств бюджета города (в части выполнения условий предоставления субсидии из областного бюджета)</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</si>
  <si>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(в части выполнения условий предоставления субсидии из областного бюджета)</t>
  </si>
  <si>
    <t>06 2 F5 00432</t>
  </si>
  <si>
    <t xml:space="preserve">Модернизация нитки водовода от Тверецкого водозабора до дюкера Восточного моста с Ду600 на Ду800, протяженность 7 500 м (расходы без софинансирования из вышестоящих бюджетов) </t>
  </si>
  <si>
    <t>08 1 01 00859</t>
  </si>
  <si>
    <t>Мероприятие «Реконструкция автомобильной дороги Бежецкое шоссе на участке от Затверецкого бульвара до ул.Богородицерождественская (в т.ч.ПИР)»  (расходы без софинансирования из вышестоящих бюджетов)</t>
  </si>
  <si>
    <t>08 1 01 10859</t>
  </si>
  <si>
    <t xml:space="preserve">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(мероприятие «Реконструкция автомобильной дороги Бежецкое шоссе на участке от Затверецкого бульвара до ул.Богородицерождественская (в т.ч.ПИР)») </t>
  </si>
  <si>
    <t>08 1 01 S0859</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</si>
  <si>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«Реконструкция автомобильной дороги Бежецкое шоссе на участке от Затверецкого бульвара до ул.Богородицерождественская (в т.ч.ПИР)»)  (в части выполнения условий предоставления субсидии из областного бюджета)</t>
  </si>
  <si>
    <t>08 1 01 1085V</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</si>
  <si>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(мероприятие «Реконструкция автодороги Бежецкое шоссе на участке от ул.Богородицерождественская до границы города Твери (в т.ч.ПИР)»)</t>
  </si>
  <si>
    <t>08 1 01 S085V</t>
  </si>
  <si>
    <t>08 1 F1 00000</t>
  </si>
  <si>
    <t>Задача «Строительство (реконструкция) автомобильных дорог общего пользования и искусственных сооружений на них» в рамках национального проекта «Жилье и городская среда» (ФП «Жилье»)</t>
  </si>
  <si>
    <t>08 1 F1 00210</t>
  </si>
  <si>
    <t>Расходы на реализацию мероприятий по стимулированию программ развития жилищного строительства в рамках государственной программы «Обеспечение доступным и комфортным жильем и коммунальными услугами граждан Российской Федерации» (объект «Автодорога по ул.Левитана от д.52 до ул.Можайского»)  (без софинансирования из вышестоящих бюджетов)</t>
  </si>
  <si>
    <t>08 1 F1 50210</t>
  </si>
  <si>
    <t>Расходы на реализацию мероприятий по стимулированию программ развития жилищного строительства в рамках государственной программы «Обеспечение доступным и комфортным жильем и коммунальными услугами граждан Российской Федерации» (объект «Автодорога по ул.Левитана от д.52 до ул.Можайского»)</t>
  </si>
  <si>
    <t>08 1 02 10851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</si>
  <si>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</si>
  <si>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08 1 02 S0851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</si>
  <si>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</si>
  <si>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10 2 01 L5110</t>
  </si>
  <si>
    <t>Проведение комплексных кадастровых работ</t>
  </si>
  <si>
    <t>14 0 02 00856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</si>
  <si>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(без софинансирования из вышестоящих бюджетов)</t>
  </si>
  <si>
    <t>14 0 02 10856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</si>
  <si>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</si>
  <si>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14 0 02 S0856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</si>
  <si>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</si>
  <si>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70 3 06 00000</t>
  </si>
  <si>
    <t>Субсидии муниципальным унитарным предприятиям города Твери в целях реализации мер по предупреждению банкротства</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</si>
  <si>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собственных средств бюджета города  (в части выполнения условий предоставления субсидии из областного бюджета)</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</si>
  <si>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«Реконструкция автодороги Бежецкое шоссе на участке от ул.Богородицерождественская до границы города Твери (в т.ч.ПИР)»)  (в части выполнения условий предоставления субсидии из областного бюджета)</t>
  </si>
  <si>
    <t>70 3 06 01300</t>
  </si>
  <si>
    <t>Субсидии муниципальным унитарным предприятиям города Твери на реализацию мер по предупреждению банкротства</t>
  </si>
  <si>
    <t>01 2 06 00000</t>
  </si>
  <si>
    <t>Задача «Реализация проектов в рамках поддержки школьных инициатив Тверской области»</t>
  </si>
  <si>
    <t>01 2 06 18000</t>
  </si>
  <si>
    <t>Расходы на реализацию проектов в рамках поддержки школьных инициатив Тверской области за счет средств областного бюджета</t>
  </si>
  <si>
    <t>06 2 F5 52432</t>
  </si>
  <si>
    <t xml:space="preserve">Модернизация нитки водовода от Тверецкого водозабора до дюкера Восточного моста с Ду600 на Ду800, протяженность 7 500 м </t>
  </si>
  <si>
    <t>08 1 01 00044</t>
  </si>
  <si>
    <t xml:space="preserve">Мероприятие «Ливневая канализация по ул.Тюленина»  </t>
  </si>
  <si>
    <t>08 1 01 00045</t>
  </si>
  <si>
    <t xml:space="preserve">Мероприятие «Автодорога по ул.Красина от ул.Тюленина до ул.Цветочная»  </t>
  </si>
  <si>
    <t>09 2 03 00000</t>
  </si>
  <si>
    <t>Задача «Обеспечение первичных мер пожарной безопасности»</t>
  </si>
  <si>
    <t>09 2 03 99999</t>
  </si>
  <si>
    <t>01 1 02 S1350</t>
  </si>
  <si>
    <t>Расходы на оснащение муниципальных бюджетных дошкольных образовательных организаций уличными игровыми комплексами за счет собственных средств бюджета города (в части выполнения условий предоставления субсидии из областного бюджета)</t>
  </si>
  <si>
    <t>Задача «Ввод новых зданий в систему общего образования»</t>
  </si>
  <si>
    <t>01 2 07 99999</t>
  </si>
  <si>
    <t>01 2 07 00000</t>
  </si>
  <si>
    <t>01 1 02 11350</t>
  </si>
  <si>
    <t>Расходы на оснащение муниципальных бюджетных дошкольных образовательных организаций уличными игровыми комплексами за счет субсидии из областного бюджета</t>
  </si>
  <si>
    <t>14 0 01 01400</t>
  </si>
  <si>
    <t>Субсидии некоммерческим организациям на обеспечение реализации мероприятий по благоустройству городских территорий</t>
  </si>
  <si>
    <t>01 3 03 11180</t>
  </si>
  <si>
    <t>Расходы на приобретение и установку детских игровых комплексов за счет средств областного бюджета</t>
  </si>
  <si>
    <t>непрограммным направлениям деятельности) и  группам видов расходов на 2023 год и 
на плановый период 2024 и 2025 годов</t>
  </si>
  <si>
    <t>2025 год</t>
  </si>
  <si>
    <t>Закупка товаров, работ и услуг для обеспечения государственных (муниципальных) нужд</t>
  </si>
  <si>
    <t>05 4 00 00000</t>
  </si>
  <si>
    <t>05 4 01 00000</t>
  </si>
  <si>
    <t>05 4 01 99999</t>
  </si>
  <si>
    <t>Подпрограмма «Расселение аварийного жилья, подлежащего реставрации (реконструкции), с целью дальнейшего приспособления объекта культурного наследия «Морозовский городок» для современного использования»</t>
  </si>
  <si>
    <t>05 4 02 00000</t>
  </si>
  <si>
    <t>05 4 02 99999</t>
  </si>
  <si>
    <t>Реализация программ по поддержке местных инициатив в Тверской области за счет средств бюджета города (нераспределенные средства)</t>
  </si>
  <si>
    <t>14 0 02 S9000</t>
  </si>
  <si>
    <t xml:space="preserve">Реализация программ по поддержке местных инициатив в Тверской области за счет средств организаций и населения </t>
  </si>
  <si>
    <t>14 0 02 S9N00</t>
  </si>
  <si>
    <t xml:space="preserve">Реализация программ по поддержке местных инициатив в Тверской области за счет субсидии из областного бюджета </t>
  </si>
  <si>
    <t>14 0 02 19000</t>
  </si>
  <si>
    <t>Задача «Подготовка жилищного фонда, входящего в состав объекта культурного наследия «Морозовский городок», к расселению»</t>
  </si>
  <si>
    <t>Задача «Переселение граждан из аварийного жилищного фонда, входящего в состав объекта культурного наследия «Морозовский городок»</t>
  </si>
  <si>
    <t>Обеспечение функционирования системы персонифицированного учета и персонифицированного финансирования дополнительного образования детей</t>
  </si>
  <si>
    <t>01 3 01 40005</t>
  </si>
  <si>
    <t>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Администрацией города Твери (структурными подразделениями Администрации города Твери) не осуществляются функции и полномочия учредителя, включенным в реестр исполнителей образовательных услуг в рамках системы персонифицированного учёта и персонифицированного финансирования дополнительного образования детей</t>
  </si>
  <si>
    <t>01 3 01 40155</t>
  </si>
  <si>
    <t>Задача «Снос жилых аварийных многоквартирных жилых домов, не подлежащих капитальному ремонту или реконструкции»</t>
  </si>
  <si>
    <t>Подпрограмма «Повышение энергетической эффективности коммунальной инфраструктуры муниципального образования городской округ город Тверь»</t>
  </si>
  <si>
    <t>от  13.12.2022  № 83 (293)</t>
  </si>
  <si>
    <t xml:space="preserve"> «Приложение  6</t>
  </si>
  <si>
    <t>01 2  05 01330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</si>
  <si>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(без софинансирования из вышестоящих бюджетов)</t>
  </si>
  <si>
    <t>05 1 02 R0820</t>
  </si>
  <si>
    <t>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за счет субвенции из федерального и областного бюджетов</t>
  </si>
  <si>
    <t>14 0 02 19031</t>
  </si>
  <si>
    <t>Реализация программ по поддержке местных инициатив в Тверской области за счет субсидии из областного бюджета (Благоустройство контейнерной площадки домов 10 к1 - 10 к19 по улице 1-ая Александра Невского в г. Твери)</t>
  </si>
  <si>
    <t>14 0 02 19032</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</si>
  <si>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расположенной по адресу: г.Тверь, ул. Склизкова, д.97. Устройство гостевых парковочных мест)</t>
  </si>
  <si>
    <t>14 0 02 19033</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</si>
  <si>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расположенной по адресу: г. Тверь, ул. Склизкова, д.97. Проезд)</t>
  </si>
  <si>
    <t>14 0 02 19034</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</si>
  <si>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по адресу: Зеленый проезд, д.45, корп.4, в г. Твери)</t>
  </si>
  <si>
    <t>14 0 02 19035</t>
  </si>
  <si>
    <t>Реализация программ по поддержке местных инициатив в Тверской области за счет субсидии из областного бюджета (Благоустройство детской и спортивной площадки дома 2 корпус 1 и дома 2 корпус 2 по ул. Б. Полевого в г. Твери)</t>
  </si>
  <si>
    <t>Закупка товаров, работ и услуг для государственных (муниципальных) нужд</t>
  </si>
  <si>
    <t>14 0 02 19036</t>
  </si>
  <si>
    <t>Реализация программ по поддержке местных инициатив в Тверской области за счет субсидии из областного бюджета (Благоустройство детской площадки по адресу: г. Тверь. ул. 1-я Трусова, д.1)</t>
  </si>
  <si>
    <t>14 0 02 19037</t>
  </si>
  <si>
    <t>Реализация программ по поддержке местных инициатив в Тверской области за счет субсидии из областного бюджета (Организация зоны отдыха на территории Свободного переулка дом №30 с установкой детского игрового комплекса)</t>
  </si>
  <si>
    <t>14 0 02 19038</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</si>
  <si>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по адресу: г. Тверь, пер. Трудолюбия, д.4, корп.3)</t>
  </si>
  <si>
    <t>14 0 02 19039</t>
  </si>
  <si>
    <t>Реализация программ по поддержке местных инициатив в Тверской области за счет субсидии из областного бюджета (Ремонт асфальтобетонного покрытия внутренних проездов и тротуара у домов №7, 9, 11, 13 по адресу: г. Тверь, ул. 1-я Суворова.)</t>
  </si>
  <si>
    <t>14 0 02 19332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</si>
  <si>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расположенной по адресу: г.Тверь, ул. Склизкова, д.97. Устройство гостевых парковочных мест)</t>
  </si>
  <si>
    <t>14 0 02 19333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</si>
  <si>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расположенной по адресу: г. Тверь, ул. Склизкова, д.97. Проезд)</t>
  </si>
  <si>
    <t>14 0 02 19334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</si>
  <si>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по адресу: Зеленый проезд, д.45, корп.4, в г. Твери)</t>
  </si>
  <si>
    <t>14 0 02 S9031</t>
  </si>
  <si>
    <t>Реализация программ по поддержке местных инициатив в Тверской области за счет средств бюджета города (Благоустройство контейнерной площадки домов 10 к1 - 10 к19 по улице 1-ая Александра Невского в г. Твери)</t>
  </si>
  <si>
    <t>14 0 02 S9032</t>
  </si>
  <si>
    <t>Реализация программ по поддержке местных инициатив в Тверской области за счет средств бюджета города (Благоустройство дворовой территории, расположенной по адресу: г.Тверь, ул. Склизкова, д.97. Устройство гостевых парковочных мест)</t>
  </si>
  <si>
    <t>14 0 02 S9033</t>
  </si>
  <si>
    <t>Реализация программ по поддержке местных инициатив в Тверской области за счет средств бюджета города (Благоустройство дворовой территории, расположенной по адресу: г. Тверь, ул. Склизкова, д.97. Проезд)</t>
  </si>
  <si>
    <t>14 0 02 S9034</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</si>
  <si>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по адресу: Зеленый проезд, д.45, корп.4, в г. Твери)</t>
  </si>
  <si>
    <t>14 0 02 S9035</t>
  </si>
  <si>
    <t>Реализация программ по поддержке местных инициатив в Тверской области за счет средств бюджета города (Благоустройство детской и спортивной площадки дома 2 корпус 1 и дома 2 корпус 2 по ул. Б. Полевого в г. Твери)</t>
  </si>
  <si>
    <t>14 0 02 S9036</t>
  </si>
  <si>
    <t>Реализация программ по поддержке местных инициатив в Тверской области за счет средств бюджета города (Благоустройство детской площадки по адресу: г. Тверь. ул. 1-я Трусова, д.1)</t>
  </si>
  <si>
    <t>14 0 02 S9037</t>
  </si>
  <si>
    <t>Реализация программ по поддержке местных инициатив в Тверской области за счет средств бюджета города (Организация зоны отдыха на территории Свободного переулка дом №30 с установкой детского игрового комплекса)</t>
  </si>
  <si>
    <t>14 0 02 S9038</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</si>
  <si>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по адресу: г. Тверь, пер. Трудолюбия, д.4, корп.3)</t>
  </si>
  <si>
    <t>14 0 02 S9039</t>
  </si>
  <si>
    <t>Реализация программ по поддержке местных инициатив в Тверской области за счет средств бюджета города (Ремонт асфальтобетонного покрытия внутренних проездов и тротуара у домов №7, 9, 11, 13 по адресу: г. Тверь, ул. 1-я Суворова.)</t>
  </si>
  <si>
    <t>14 0 02 S9N31</t>
  </si>
  <si>
    <t>Реализация программ по поддержке местных инициатив в Тверской области за счет средств организаций и населения (Благоустройство контейнерной площадки домов 10 к1 - 10 к19 по улице 1-ая Александра Невского в г. Твери)</t>
  </si>
  <si>
    <t>14 0 02 S9N32</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</si>
  <si>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расположенной по адресу: г.Тверь, ул. Склизкова, д.97. Устройство гостевых парковочных мест)</t>
  </si>
  <si>
    <t>14 0 02 S9N33</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</si>
  <si>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расположенной по адресу: г. Тверь, ул. Склизкова, д.97. Проезд)</t>
  </si>
  <si>
    <t>14 0 02 S9N34</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</si>
  <si>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по адресу: Зеленый проезд, д.45, корп.4, в г. Твери)</t>
  </si>
  <si>
    <t>14 0 02 S9N35</t>
  </si>
  <si>
    <t>Реализация программ по поддержке местных инициатив в Тверской области за счет средств организаций и населения (Благоустройство детской и спортивной площадки дома 2 корпус 1 и дома 2 корпус 2 по ул. Б. Полевого в г. Твери)</t>
  </si>
  <si>
    <t>14 0 02 S9N36</t>
  </si>
  <si>
    <t>Реализация программ по поддержке местных инициатив в Тверской области за счет средств организаций и населения (Благоустройство детской площадки по адресу: г. Тверь. ул. 1-я Трусова, д.1)</t>
  </si>
  <si>
    <t>14 0 02 S9N37</t>
  </si>
  <si>
    <t>Реализация программ по поддержке местных инициатив в Тверской области за счет средств организаций и населения (Организация зоны отдыха на территории Свободного переулка дом №30 с установкой детского игрового комплекса)</t>
  </si>
  <si>
    <t>14 0 02 S9N38</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</si>
  <si>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по адресу: г. Тверь, пер. Трудолюбия, д.4, корп.3)</t>
  </si>
  <si>
    <t>14 0 02 S9N39</t>
  </si>
  <si>
    <t>Реализация программ по поддержке местных инициатив в Тверской области за счет средств организаций и населения (Ремонт асфальтобетонного покрытия внутренних проездов и тротуара у домов №7, 9, 11, 13 по адресу: г. Тверь, ул. 1-я Суворова.)</t>
  </si>
  <si>
    <t>Задача «Обеспечение мер поддержки отдельных категорий граждан, включая  предоставление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</si>
  <si>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01 2 04 L3041</t>
  </si>
  <si>
    <t>08 1 01 00046</t>
  </si>
  <si>
    <t xml:space="preserve">Мероприятие «Внутриквартальный проезд от ул.Левитана до б-ра Гусева в г.Твери»  </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</si>
  <si>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субсидии из областного бюджета</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</si>
  <si>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собственных средств бюджета города  (в части выполнения условий предоставления субсидии из областного бюджета)</t>
  </si>
  <si>
    <t>01 2 P5 00000</t>
  </si>
  <si>
    <t>Задача «Укрепление материально-технической базы общеобразовательных учреждений» (в рамках национального проекта «Демография» ФП "Спорт - норма жизни»)</t>
  </si>
  <si>
    <t>01 2 P5 10400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</si>
  <si>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субсидии из областного бюджета)</t>
  </si>
  <si>
    <t>01 2 P5 S0400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</si>
  <si>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</si>
  <si>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14 0 01 00715</t>
  </si>
  <si>
    <t>Ремонт мемориала «Звезда», расположенного на территории воинского братского захоронения в посёлке Мигалово города Твери,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</si>
  <si>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14 0 01 S0715</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</si>
  <si>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(мероприятие «Ремонт мемориала «Звезда», расположенного на территории воинского братского захоронения в посёлке Мигалово города Твери») за счет собственных средств бюджета города  (в части выполнения условий предоставления средств из областного бюджета)</t>
  </si>
  <si>
    <t>14 0 1П 17001</t>
  </si>
  <si>
    <t>Инициативный проект «Ремонт асфальтобетонного покрытия внутренних проездов и тротуаров у домов №7,9,11,13 по адресу: г.Тверь, ул.1-я Суворова»</t>
  </si>
  <si>
    <t>14 0 1П 17N01</t>
  </si>
  <si>
    <t>Инициативный проект «Ремонт асфальтобетонного покрытия внутренних проездов и тротуаров у домов №7,9,11,13 по адресу: г.Тверь, ул.1-я Суворова» за счет средств организаций и населения</t>
  </si>
  <si>
    <t>от  ____.____.2023  № _____</t>
  </si>
  <si>
    <t xml:space="preserve"> Приложение  5</t>
  </si>
  <si>
    <t>01 1 04 00000</t>
  </si>
  <si>
    <t>Задача «Ввод новых зданий в систему дошкольного образования»</t>
  </si>
  <si>
    <t>01 1 04 99999</t>
  </si>
  <si>
    <t>02 1 01 L5192</t>
  </si>
  <si>
    <t>Государственная поддержка отрасли культура (в части мероприятий по модернизации библиотек в части комплектования книжных фондов библиотек муниципальных образований)</t>
  </si>
  <si>
    <t>06 2 01 00121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</si>
  <si>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(без софинансирования из вышестоящих бюджетов)</t>
  </si>
  <si>
    <t>14 0 1П 17N02</t>
  </si>
  <si>
    <t>Инициативный проект «Благоустройство придомовой территории по адресу: ул.Можайского д.62 корп.1» за счет средств организаций и населения</t>
  </si>
  <si>
    <t>14 0 1П 17003</t>
  </si>
  <si>
    <t>Инициативный проект «Благоустройство придомовой территории, расположенной по адресу:  г.Тверь ул.Королева д.18»</t>
  </si>
  <si>
    <t>14 0 1П 17N03</t>
  </si>
  <si>
    <t>Инициативный проект «Благоустройство придомовой территории, расположенной по адресу:  г.Тверь ул.Королева д.18» за счет средств организаций и населения</t>
  </si>
  <si>
    <t>14 0 1П 17004</t>
  </si>
  <si>
    <t>Инициативный проект «Благоустройство придомовой территории по адресу ул.Можайского д.72»</t>
  </si>
  <si>
    <t>14 0 1П 17N04</t>
  </si>
  <si>
    <t>Инициативный проект «Благоустройство придомовой территории по адресу ул.Можайского д.72» за счет средств организаций и населения</t>
  </si>
  <si>
    <t>14 0 1П 17002</t>
  </si>
  <si>
    <t>Инициативный проект «Благоустройство придомовой территории по адресу: ул.Можайского д.62 корп.1»</t>
  </si>
  <si>
    <t>15 0 J1 00000</t>
  </si>
  <si>
    <t>Расходы в рамках реализации национального проекта «Туризм и индустрия гостеприимства» (ФП «Развитие туристической инфраструктуры»)</t>
  </si>
  <si>
    <t>15 0 J1 53330</t>
  </si>
  <si>
    <t>Задача «Создание проектов, направленных  на продвижение туристического потенциала города Твери» (расходы  в рамках реализации федерального проекта «Развитие туристической инфраструктуры» (государственная поддержка региональных программ по проектированию туристского кода центра города)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</si>
</sst>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0\ 0000"/>
    <numFmt numFmtId="174" formatCode="00\ 0\ 00\ 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000"/>
  </numFmts>
  <fonts count="55">
    <font>
      <sz val="10"/>
      <name val="Arial Cyr"/>
      <family val="0"/>
    </font>
    <font>
      <sz val="11"/>
      <color indexed="8"/>
      <name val="Calibri"/>
      <family val="2"/>
    </font>
    <font>
      <sz val="12"/>
      <name val="Times New Roman"/>
      <family val="1"/>
    </font>
    <font>
      <sz val="12"/>
      <name val="Arial Cyr"/>
      <family val="0"/>
    </font>
    <font>
      <b/>
      <sz val="10"/>
      <name val="Arial Cyr"/>
      <family val="0"/>
    </font>
    <font>
      <b/>
      <sz val="12"/>
      <name val="Times New Roman"/>
      <family val="1"/>
    </font>
    <font>
      <sz val="10"/>
      <name val="Times New Roman"/>
      <family val="1"/>
    </font>
    <font>
      <sz val="11"/>
      <name val="Arial Cyr"/>
      <family val="2"/>
    </font>
    <font>
      <b/>
      <i/>
      <sz val="12"/>
      <name val="Times New Roman"/>
      <family val="1"/>
    </font>
    <font>
      <b/>
      <i/>
      <sz val="10"/>
      <name val="Arial Cyr"/>
      <family val="0"/>
    </font>
    <font>
      <b/>
      <sz val="14"/>
      <name val="Arial Cyr"/>
      <family val="2"/>
    </font>
    <font>
      <sz val="11"/>
      <name val="Times New Roman"/>
      <family val="1"/>
    </font>
    <font>
      <sz val="14"/>
      <name val="Times New Roman"/>
      <family val="1"/>
    </font>
    <font>
      <sz val="16"/>
      <name val="Times New Roman"/>
      <family val="1"/>
    </font>
    <font>
      <sz val="16"/>
      <name val="Arial Cyr"/>
      <family val="0"/>
    </font>
    <font>
      <b/>
      <sz val="18"/>
      <name val="Times New Roman"/>
      <family val="1"/>
    </font>
    <font>
      <sz val="18"/>
      <name val="Arial Cyr"/>
      <family val="0"/>
    </font>
    <font>
      <i/>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0"/>
      <name val="Times New Roman"/>
      <family val="1"/>
    </font>
    <font>
      <sz val="12"/>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Times New Roman"/>
      <family val="1"/>
    </font>
    <font>
      <sz val="12"/>
      <color rgb="FFC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5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36" fillId="0" borderId="0" applyFont="0" applyFill="0" applyBorder="0" applyAlignment="0" applyProtection="0"/>
    <xf numFmtId="168" fontId="36"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36" fillId="31" borderId="8" applyNumberFormat="0" applyFont="0" applyAlignment="0" applyProtection="0"/>
    <xf numFmtId="9" fontId="36"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36" fillId="0" borderId="0" applyFont="0" applyFill="0" applyBorder="0" applyAlignment="0" applyProtection="0"/>
    <xf numFmtId="169" fontId="36" fillId="0" borderId="0" applyFont="0" applyFill="0" applyBorder="0" applyAlignment="0" applyProtection="0"/>
    <xf numFmtId="0" fontId="52" fillId="32" borderId="0" applyNumberFormat="0" applyBorder="0" applyAlignment="0" applyProtection="0"/>
  </cellStyleXfs>
  <cellXfs count="141">
    <xf numFmtId="0" fontId="0" fillId="0" borderId="0" xfId="0" applyAlignment="1">
      <alignment/>
    </xf>
    <xf numFmtId="49" fontId="2" fillId="0" borderId="0" xfId="0" applyNumberFormat="1"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justify" vertical="center" wrapText="1"/>
    </xf>
    <xf numFmtId="0" fontId="6" fillId="0" borderId="0" xfId="0" applyFont="1" applyBorder="1" applyAlignment="1">
      <alignment/>
    </xf>
    <xf numFmtId="0" fontId="6" fillId="0" borderId="0" xfId="0" applyFont="1" applyAlignment="1">
      <alignment/>
    </xf>
    <xf numFmtId="0" fontId="5" fillId="0" borderId="0" xfId="0" applyFont="1" applyAlignment="1">
      <alignment vertical="center"/>
    </xf>
    <xf numFmtId="3" fontId="2" fillId="0" borderId="10" xfId="0" applyNumberFormat="1" applyFont="1" applyBorder="1" applyAlignment="1">
      <alignment horizontal="center" vertical="center" wrapText="1"/>
    </xf>
    <xf numFmtId="0" fontId="7" fillId="0" borderId="0" xfId="0" applyFont="1" applyAlignment="1">
      <alignment horizontal="center"/>
    </xf>
    <xf numFmtId="49" fontId="2" fillId="0" borderId="10" xfId="0" applyNumberFormat="1" applyFont="1" applyBorder="1" applyAlignment="1">
      <alignment horizontal="center" vertical="center" wrapText="1"/>
    </xf>
    <xf numFmtId="0" fontId="4" fillId="0" borderId="0" xfId="0" applyFont="1" applyAlignment="1">
      <alignment horizontal="center"/>
    </xf>
    <xf numFmtId="49" fontId="5" fillId="33" borderId="10" xfId="0" applyNumberFormat="1" applyFont="1" applyFill="1" applyBorder="1" applyAlignment="1">
      <alignment horizontal="center" wrapText="1"/>
    </xf>
    <xf numFmtId="172" fontId="5" fillId="33" borderId="10" xfId="0" applyNumberFormat="1" applyFont="1" applyFill="1" applyBorder="1" applyAlignment="1">
      <alignment horizontal="right" wrapText="1"/>
    </xf>
    <xf numFmtId="49" fontId="8" fillId="34" borderId="10" xfId="0" applyNumberFormat="1" applyFont="1" applyFill="1" applyBorder="1" applyAlignment="1">
      <alignment horizontal="center" wrapText="1"/>
    </xf>
    <xf numFmtId="3" fontId="8" fillId="34" borderId="10" xfId="0" applyNumberFormat="1" applyFont="1" applyFill="1" applyBorder="1" applyAlignment="1">
      <alignment horizontal="justify" wrapText="1"/>
    </xf>
    <xf numFmtId="172" fontId="8" fillId="34" borderId="10" xfId="0" applyNumberFormat="1" applyFont="1" applyFill="1" applyBorder="1" applyAlignment="1">
      <alignment horizontal="right" wrapText="1"/>
    </xf>
    <xf numFmtId="0" fontId="9" fillId="34" borderId="0" xfId="0" applyFont="1" applyFill="1" applyAlignment="1">
      <alignment/>
    </xf>
    <xf numFmtId="49"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justify" wrapText="1"/>
    </xf>
    <xf numFmtId="172" fontId="2" fillId="5" borderId="10" xfId="0" applyNumberFormat="1" applyFont="1" applyFill="1" applyBorder="1" applyAlignment="1">
      <alignment horizontal="right" wrapText="1"/>
    </xf>
    <xf numFmtId="49"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justify" wrapText="1"/>
    </xf>
    <xf numFmtId="172" fontId="2" fillId="35" borderId="10" xfId="0" applyNumberFormat="1" applyFont="1" applyFill="1" applyBorder="1" applyAlignment="1">
      <alignment horizontal="right"/>
    </xf>
    <xf numFmtId="49" fontId="2" fillId="35" borderId="10" xfId="0" applyNumberFormat="1" applyFont="1" applyFill="1" applyBorder="1" applyAlignment="1">
      <alignment horizontal="center" wrapText="1"/>
    </xf>
    <xf numFmtId="3" fontId="2" fillId="0" borderId="10" xfId="0" applyNumberFormat="1" applyFont="1" applyBorder="1" applyAlignment="1">
      <alignment horizontal="justify" wrapText="1"/>
    </xf>
    <xf numFmtId="172" fontId="2" fillId="0" borderId="10" xfId="0" applyNumberFormat="1" applyFont="1" applyFill="1" applyBorder="1" applyAlignment="1">
      <alignment horizontal="right"/>
    </xf>
    <xf numFmtId="49" fontId="2" fillId="0" borderId="10" xfId="0" applyNumberFormat="1" applyFont="1" applyBorder="1" applyAlignment="1">
      <alignment horizontal="center" wrapText="1"/>
    </xf>
    <xf numFmtId="49" fontId="2" fillId="0" borderId="10" xfId="0" applyNumberFormat="1" applyFont="1" applyFill="1" applyBorder="1" applyAlignment="1">
      <alignment horizontal="center"/>
    </xf>
    <xf numFmtId="3" fontId="2" fillId="35" borderId="10" xfId="0" applyNumberFormat="1" applyFont="1" applyFill="1" applyBorder="1" applyAlignment="1">
      <alignment horizontal="justify" wrapText="1"/>
    </xf>
    <xf numFmtId="172" fontId="2" fillId="0" borderId="10" xfId="0" applyNumberFormat="1" applyFont="1" applyBorder="1" applyAlignment="1">
      <alignment horizontal="right"/>
    </xf>
    <xf numFmtId="0" fontId="2" fillId="0" borderId="10" xfId="0" applyFont="1" applyBorder="1" applyAlignment="1">
      <alignment horizontal="justify" wrapText="1"/>
    </xf>
    <xf numFmtId="172" fontId="2" fillId="0" borderId="10" xfId="0" applyNumberFormat="1" applyFont="1" applyBorder="1" applyAlignment="1">
      <alignment horizontal="right" wrapText="1"/>
    </xf>
    <xf numFmtId="49" fontId="2" fillId="36" borderId="10" xfId="0" applyNumberFormat="1" applyFont="1" applyFill="1" applyBorder="1" applyAlignment="1">
      <alignment horizontal="center"/>
    </xf>
    <xf numFmtId="172" fontId="2" fillId="35" borderId="10" xfId="0" applyNumberFormat="1" applyFont="1" applyFill="1" applyBorder="1" applyAlignment="1">
      <alignment horizontal="right" wrapText="1"/>
    </xf>
    <xf numFmtId="49" fontId="5" fillId="0" borderId="10" xfId="0" applyNumberFormat="1" applyFont="1" applyFill="1" applyBorder="1" applyAlignment="1">
      <alignment horizontal="center" wrapText="1"/>
    </xf>
    <xf numFmtId="172" fontId="2" fillId="0" borderId="10" xfId="0" applyNumberFormat="1" applyFont="1" applyFill="1" applyBorder="1" applyAlignment="1">
      <alignment horizontal="right" wrapText="1"/>
    </xf>
    <xf numFmtId="0" fontId="4" fillId="0" borderId="0" xfId="0" applyFont="1" applyFill="1" applyAlignment="1">
      <alignment horizontal="center"/>
    </xf>
    <xf numFmtId="3" fontId="2" fillId="5" borderId="10" xfId="0" applyNumberFormat="1" applyFont="1" applyFill="1" applyBorder="1" applyAlignment="1">
      <alignment horizontal="center" wrapText="1"/>
    </xf>
    <xf numFmtId="172" fontId="2" fillId="5" borderId="10" xfId="0" applyNumberFormat="1" applyFont="1" applyFill="1" applyBorder="1" applyAlignment="1">
      <alignment horizontal="justify" wrapText="1"/>
    </xf>
    <xf numFmtId="0" fontId="2" fillId="0" borderId="10" xfId="0" applyFont="1" applyFill="1" applyBorder="1" applyAlignment="1">
      <alignment horizontal="justify" wrapText="1"/>
    </xf>
    <xf numFmtId="49" fontId="2" fillId="0" borderId="10" xfId="0" applyNumberFormat="1" applyFont="1" applyBorder="1" applyAlignment="1">
      <alignment horizontal="center"/>
    </xf>
    <xf numFmtId="49" fontId="2" fillId="36" borderId="10" xfId="0" applyNumberFormat="1" applyFont="1" applyFill="1" applyBorder="1" applyAlignment="1">
      <alignment horizontal="justify" wrapText="1"/>
    </xf>
    <xf numFmtId="172" fontId="2" fillId="0" borderId="10" xfId="56" applyNumberFormat="1" applyFont="1" applyBorder="1" applyAlignment="1">
      <alignment horizontal="right"/>
    </xf>
    <xf numFmtId="3" fontId="5" fillId="0" borderId="10" xfId="0" applyNumberFormat="1" applyFont="1" applyFill="1" applyBorder="1" applyAlignment="1">
      <alignment horizontal="center" wrapText="1"/>
    </xf>
    <xf numFmtId="172" fontId="0" fillId="35" borderId="0" xfId="0" applyNumberFormat="1" applyFill="1" applyAlignment="1">
      <alignment horizontal="center" vertical="center"/>
    </xf>
    <xf numFmtId="49" fontId="5" fillId="0" borderId="10" xfId="0" applyNumberFormat="1" applyFont="1" applyBorder="1" applyAlignment="1">
      <alignment horizontal="center" wrapText="1"/>
    </xf>
    <xf numFmtId="172" fontId="5" fillId="0" borderId="10" xfId="0" applyNumberFormat="1" applyFont="1" applyBorder="1" applyAlignment="1">
      <alignment horizontal="right" wrapText="1"/>
    </xf>
    <xf numFmtId="0" fontId="10" fillId="0" borderId="0" xfId="0" applyFont="1" applyAlignment="1">
      <alignment horizontal="center"/>
    </xf>
    <xf numFmtId="49" fontId="2" fillId="0" borderId="0" xfId="0" applyNumberFormat="1" applyFont="1" applyBorder="1" applyAlignment="1">
      <alignment horizontal="center" vertical="center" wrapText="1"/>
    </xf>
    <xf numFmtId="3" fontId="2" fillId="0" borderId="0" xfId="0" applyNumberFormat="1" applyFont="1" applyBorder="1" applyAlignment="1">
      <alignment horizontal="justify" vertical="center" wrapText="1"/>
    </xf>
    <xf numFmtId="172" fontId="2"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0" fontId="5" fillId="0" borderId="0" xfId="0" applyFont="1" applyBorder="1" applyAlignment="1">
      <alignment horizontal="right" vertical="center" wrapText="1"/>
    </xf>
    <xf numFmtId="0" fontId="5" fillId="0" borderId="0" xfId="0" applyFont="1" applyAlignment="1">
      <alignment horizontal="justify" vertical="center" wrapText="1"/>
    </xf>
    <xf numFmtId="0" fontId="5" fillId="0" borderId="0" xfId="0" applyFont="1" applyBorder="1" applyAlignment="1">
      <alignment vertical="center"/>
    </xf>
    <xf numFmtId="172" fontId="5" fillId="0" borderId="0" xfId="0" applyNumberFormat="1" applyFont="1" applyBorder="1" applyAlignment="1">
      <alignment vertical="center"/>
    </xf>
    <xf numFmtId="0" fontId="11" fillId="0" borderId="0" xfId="0" applyFont="1" applyBorder="1" applyAlignment="1">
      <alignment/>
    </xf>
    <xf numFmtId="0" fontId="11" fillId="0" borderId="0" xfId="0" applyFont="1" applyAlignment="1">
      <alignment/>
    </xf>
    <xf numFmtId="0" fontId="4" fillId="0" borderId="0" xfId="0" applyFont="1" applyAlignment="1">
      <alignment/>
    </xf>
    <xf numFmtId="0" fontId="12" fillId="0" borderId="0" xfId="0" applyFont="1" applyAlignment="1">
      <alignment vertical="center"/>
    </xf>
    <xf numFmtId="172" fontId="5" fillId="0" borderId="0" xfId="0" applyNumberFormat="1" applyFont="1" applyFill="1" applyBorder="1" applyAlignment="1">
      <alignment horizontal="righ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horizontal="center"/>
    </xf>
    <xf numFmtId="0" fontId="9" fillId="0" borderId="0" xfId="0" applyFont="1" applyFill="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172" fontId="0" fillId="35" borderId="0" xfId="0" applyNumberFormat="1" applyFont="1" applyFill="1" applyBorder="1" applyAlignment="1">
      <alignment horizontal="center" vertical="center"/>
    </xf>
    <xf numFmtId="172" fontId="0" fillId="35" borderId="0" xfId="0" applyNumberFormat="1" applyFont="1" applyFill="1" applyAlignment="1">
      <alignment horizontal="center" vertical="center"/>
    </xf>
    <xf numFmtId="0" fontId="0" fillId="0" borderId="0" xfId="0" applyFont="1" applyFill="1" applyAlignment="1">
      <alignment/>
    </xf>
    <xf numFmtId="0" fontId="0" fillId="37" borderId="0" xfId="0" applyFont="1" applyFill="1" applyAlignment="1">
      <alignment/>
    </xf>
    <xf numFmtId="0" fontId="3" fillId="5" borderId="0" xfId="0" applyFont="1" applyFill="1" applyAlignment="1">
      <alignment horizontal="center" vertical="center"/>
    </xf>
    <xf numFmtId="0" fontId="0" fillId="5" borderId="0" xfId="0" applyFont="1" applyFill="1" applyAlignment="1">
      <alignment/>
    </xf>
    <xf numFmtId="0" fontId="3" fillId="0" borderId="0" xfId="0" applyFont="1" applyAlignment="1">
      <alignment horizontal="center" vertical="center"/>
    </xf>
    <xf numFmtId="0" fontId="3" fillId="35" borderId="0" xfId="0" applyFont="1" applyFill="1" applyAlignment="1">
      <alignment horizontal="center" vertical="center"/>
    </xf>
    <xf numFmtId="0" fontId="0" fillId="35" borderId="0" xfId="0" applyFont="1" applyFill="1" applyAlignment="1">
      <alignment/>
    </xf>
    <xf numFmtId="3" fontId="2" fillId="0" borderId="10" xfId="0" applyNumberFormat="1" applyFont="1" applyFill="1" applyBorder="1" applyAlignment="1">
      <alignment horizontal="justify" vertical="center" wrapText="1"/>
    </xf>
    <xf numFmtId="49" fontId="5" fillId="33" borderId="10" xfId="0" applyNumberFormat="1" applyFont="1" applyFill="1" applyBorder="1" applyAlignment="1">
      <alignment horizontal="left" wrapText="1"/>
    </xf>
    <xf numFmtId="49" fontId="5" fillId="0" borderId="0" xfId="0" applyNumberFormat="1" applyFont="1" applyBorder="1" applyAlignment="1">
      <alignment horizontal="center" vertical="center"/>
    </xf>
    <xf numFmtId="0" fontId="0" fillId="0" borderId="0" xfId="0" applyBorder="1" applyAlignment="1">
      <alignment/>
    </xf>
    <xf numFmtId="0" fontId="5" fillId="0" borderId="0" xfId="0" applyFont="1" applyBorder="1" applyAlignment="1">
      <alignment horizontal="justify" vertical="center" wrapText="1"/>
    </xf>
    <xf numFmtId="0" fontId="0" fillId="0" borderId="0" xfId="0" applyFont="1" applyFill="1" applyAlignment="1">
      <alignment/>
    </xf>
    <xf numFmtId="172" fontId="5" fillId="33" borderId="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wrapText="1"/>
    </xf>
    <xf numFmtId="172" fontId="2" fillId="0" borderId="10" xfId="0" applyNumberFormat="1" applyFont="1" applyBorder="1" applyAlignment="1">
      <alignment vertical="center"/>
    </xf>
    <xf numFmtId="0" fontId="3" fillId="0" borderId="0" xfId="0" applyFont="1" applyAlignment="1">
      <alignment horizontal="center" vertical="center"/>
    </xf>
    <xf numFmtId="0" fontId="2" fillId="0" borderId="10" xfId="0" applyFont="1" applyFill="1" applyBorder="1" applyAlignment="1">
      <alignment wrapText="1"/>
    </xf>
    <xf numFmtId="0" fontId="2" fillId="0" borderId="0" xfId="0" applyFont="1" applyAlignment="1">
      <alignment horizontal="center" vertic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33" borderId="10" xfId="0" applyNumberFormat="1" applyFont="1" applyFill="1" applyBorder="1" applyAlignment="1">
      <alignment horizontal="center" wrapText="1"/>
    </xf>
    <xf numFmtId="0" fontId="8" fillId="34" borderId="10" xfId="0" applyNumberFormat="1" applyFont="1" applyFill="1" applyBorder="1" applyAlignment="1">
      <alignment horizontal="center" wrapText="1"/>
    </xf>
    <xf numFmtId="0" fontId="2" fillId="5" borderId="10"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0" xfId="0" applyNumberFormat="1" applyFont="1" applyFill="1" applyBorder="1" applyAlignment="1">
      <alignment horizontal="center"/>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xf>
    <xf numFmtId="0" fontId="2" fillId="36" borderId="10" xfId="0" applyNumberFormat="1" applyFont="1" applyFill="1" applyBorder="1" applyAlignment="1">
      <alignment horizontal="center"/>
    </xf>
    <xf numFmtId="0" fontId="2" fillId="35" borderId="10" xfId="0" applyNumberFormat="1" applyFont="1" applyFill="1" applyBorder="1" applyAlignment="1">
      <alignment horizontal="center" wrapText="1"/>
    </xf>
    <xf numFmtId="0" fontId="5" fillId="0" borderId="10" xfId="0" applyNumberFormat="1" applyFont="1" applyBorder="1" applyAlignment="1">
      <alignment horizontal="center" wrapText="1"/>
    </xf>
    <xf numFmtId="0" fontId="2" fillId="36"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3" fontId="5" fillId="0" borderId="10" xfId="0" applyNumberFormat="1" applyFont="1" applyBorder="1" applyAlignment="1">
      <alignment horizontal="left" wrapText="1"/>
    </xf>
    <xf numFmtId="0" fontId="5" fillId="0" borderId="0" xfId="0" applyFont="1" applyBorder="1" applyAlignment="1">
      <alignment horizontal="right" wrapText="1"/>
    </xf>
    <xf numFmtId="0" fontId="2" fillId="36" borderId="10" xfId="0" applyFont="1" applyFill="1" applyBorder="1" applyAlignment="1">
      <alignment horizontal="justify" wrapText="1"/>
    </xf>
    <xf numFmtId="174" fontId="2" fillId="0" borderId="10" xfId="0" applyNumberFormat="1" applyFont="1" applyFill="1" applyBorder="1" applyAlignment="1">
      <alignment horizontal="center" wrapText="1"/>
    </xf>
    <xf numFmtId="0" fontId="5" fillId="0" borderId="0" xfId="0" applyFont="1" applyBorder="1" applyAlignment="1">
      <alignment horizontal="justify" wrapText="1"/>
    </xf>
    <xf numFmtId="172" fontId="5" fillId="0" borderId="0" xfId="0" applyNumberFormat="1" applyFont="1" applyBorder="1" applyAlignment="1">
      <alignment horizontal="center" vertical="center"/>
    </xf>
    <xf numFmtId="174" fontId="2" fillId="0" borderId="10" xfId="0" applyNumberFormat="1" applyFont="1" applyFill="1" applyBorder="1" applyAlignment="1">
      <alignment horizontal="center"/>
    </xf>
    <xf numFmtId="172" fontId="5" fillId="0" borderId="0" xfId="0" applyNumberFormat="1" applyFont="1" applyBorder="1" applyAlignment="1">
      <alignment horizontal="right" wrapText="1"/>
    </xf>
    <xf numFmtId="172" fontId="3" fillId="35" borderId="0" xfId="0" applyNumberFormat="1" applyFont="1" applyFill="1" applyAlignment="1">
      <alignment horizontal="center" vertical="center"/>
    </xf>
    <xf numFmtId="0" fontId="2" fillId="0" borderId="0" xfId="0" applyFont="1" applyBorder="1" applyAlignment="1">
      <alignment horizontal="center" vertical="center"/>
    </xf>
    <xf numFmtId="172" fontId="2" fillId="0" borderId="0" xfId="0" applyNumberFormat="1" applyFont="1" applyBorder="1" applyAlignment="1">
      <alignment horizontal="right"/>
    </xf>
    <xf numFmtId="179" fontId="2" fillId="0" borderId="10" xfId="0" applyNumberFormat="1" applyFont="1" applyFill="1" applyBorder="1" applyAlignment="1" applyProtection="1">
      <alignment horizontal="center" wrapText="1"/>
      <protection hidden="1"/>
    </xf>
    <xf numFmtId="179" fontId="2" fillId="0" borderId="10" xfId="0" applyNumberFormat="1" applyFont="1" applyFill="1" applyBorder="1" applyAlignment="1" applyProtection="1">
      <alignment wrapText="1"/>
      <protection hidden="1"/>
    </xf>
    <xf numFmtId="0" fontId="2" fillId="0" borderId="10" xfId="0" applyFont="1" applyBorder="1" applyAlignment="1">
      <alignment horizontal="center"/>
    </xf>
    <xf numFmtId="0" fontId="3" fillId="0" borderId="0" xfId="0" applyFont="1" applyBorder="1" applyAlignment="1">
      <alignment horizontal="center" vertical="center"/>
    </xf>
    <xf numFmtId="172" fontId="5" fillId="33" borderId="0" xfId="0" applyNumberFormat="1" applyFont="1" applyFill="1" applyBorder="1" applyAlignment="1">
      <alignment horizontal="right" vertical="center"/>
    </xf>
    <xf numFmtId="0" fontId="53" fillId="0" borderId="0" xfId="0" applyFont="1" applyBorder="1" applyAlignment="1">
      <alignment/>
    </xf>
    <xf numFmtId="0" fontId="54" fillId="0" borderId="0" xfId="0" applyFont="1" applyBorder="1" applyAlignment="1">
      <alignment horizontal="center" vertical="center"/>
    </xf>
    <xf numFmtId="0" fontId="4" fillId="0" borderId="0" xfId="0" applyFont="1" applyFill="1" applyAlignment="1">
      <alignment horizontal="center" wrapText="1"/>
    </xf>
    <xf numFmtId="172" fontId="3" fillId="37" borderId="0" xfId="0" applyNumberFormat="1" applyFont="1" applyFill="1" applyAlignment="1">
      <alignment horizontal="center" vertical="center"/>
    </xf>
    <xf numFmtId="172" fontId="17" fillId="34" borderId="0" xfId="0" applyNumberFormat="1" applyFont="1" applyFill="1" applyAlignment="1">
      <alignment horizontal="center" vertical="center"/>
    </xf>
    <xf numFmtId="0" fontId="3" fillId="0" borderId="0" xfId="0" applyFont="1" applyFill="1" applyAlignment="1">
      <alignment horizontal="center" vertical="center"/>
    </xf>
    <xf numFmtId="0" fontId="17" fillId="34" borderId="0" xfId="0" applyFont="1" applyFill="1" applyAlignment="1">
      <alignment horizontal="center" vertical="center"/>
    </xf>
    <xf numFmtId="174" fontId="2" fillId="36" borderId="10" xfId="0" applyNumberFormat="1" applyFont="1" applyFill="1" applyBorder="1" applyAlignment="1">
      <alignment horizontal="center"/>
    </xf>
    <xf numFmtId="0" fontId="13" fillId="0" borderId="0" xfId="0" applyFont="1" applyAlignment="1">
      <alignment horizontal="right" vertical="center" wrapText="1"/>
    </xf>
    <xf numFmtId="0" fontId="14" fillId="0" borderId="0" xfId="0" applyFont="1" applyAlignment="1">
      <alignment/>
    </xf>
    <xf numFmtId="49" fontId="15" fillId="0" borderId="0" xfId="0" applyNumberFormat="1" applyFont="1" applyAlignment="1">
      <alignment horizontal="center" vertical="center"/>
    </xf>
    <xf numFmtId="0" fontId="16" fillId="0" borderId="0" xfId="0" applyFont="1" applyAlignment="1">
      <alignment/>
    </xf>
    <xf numFmtId="49" fontId="15" fillId="0" borderId="0" xfId="0" applyNumberFormat="1" applyFont="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276"/>
  <sheetViews>
    <sheetView tabSelected="1" view="pageBreakPreview" zoomScaleSheetLayoutView="100" workbookViewId="0" topLeftCell="A740">
      <selection activeCell="A753" sqref="A753:IV770"/>
    </sheetView>
  </sheetViews>
  <sheetFormatPr defaultColWidth="9.00390625" defaultRowHeight="12.75"/>
  <cols>
    <col min="1" max="1" width="16.00390625" style="93" customWidth="1"/>
    <col min="2" max="2" width="11.625" style="1" customWidth="1"/>
    <col min="3" max="3" width="102.00390625" style="2" customWidth="1"/>
    <col min="4" max="4" width="14.625" style="8" customWidth="1"/>
    <col min="5" max="5" width="14.875" style="67" customWidth="1"/>
    <col min="6" max="6" width="14.00390625" style="70" customWidth="1"/>
    <col min="7" max="7" width="2.75390625" style="70" customWidth="1"/>
    <col min="8" max="8" width="19.625" style="77" customWidth="1"/>
  </cols>
  <sheetData>
    <row r="1" ht="15.75" hidden="1"/>
    <row r="2" spans="1:8" s="68" customFormat="1" ht="26.25" customHeight="1">
      <c r="A2" s="93"/>
      <c r="B2" s="1"/>
      <c r="C2" s="133" t="s">
        <v>760</v>
      </c>
      <c r="D2" s="134"/>
      <c r="E2" s="134"/>
      <c r="F2" s="134"/>
      <c r="G2" s="85"/>
      <c r="H2" s="77"/>
    </row>
    <row r="3" spans="1:8" s="68" customFormat="1" ht="21.75" customHeight="1">
      <c r="A3" s="93"/>
      <c r="B3" s="1"/>
      <c r="C3" s="133" t="s">
        <v>0</v>
      </c>
      <c r="D3" s="134"/>
      <c r="E3" s="134"/>
      <c r="F3" s="134"/>
      <c r="G3" s="85"/>
      <c r="H3" s="77"/>
    </row>
    <row r="4" spans="1:8" s="68" customFormat="1" ht="27.75" customHeight="1">
      <c r="A4" s="93"/>
      <c r="B4" s="1"/>
      <c r="C4" s="133" t="s">
        <v>759</v>
      </c>
      <c r="D4" s="134"/>
      <c r="E4" s="134"/>
      <c r="F4" s="134"/>
      <c r="G4" s="85"/>
      <c r="H4" s="77"/>
    </row>
    <row r="6" spans="1:8" s="68" customFormat="1" ht="26.25" customHeight="1">
      <c r="A6" s="93"/>
      <c r="B6" s="1"/>
      <c r="C6" s="133" t="s">
        <v>673</v>
      </c>
      <c r="D6" s="134"/>
      <c r="E6" s="134"/>
      <c r="F6" s="134"/>
      <c r="G6" s="85"/>
      <c r="H6" s="77"/>
    </row>
    <row r="7" spans="1:8" s="68" customFormat="1" ht="21.75" customHeight="1">
      <c r="A7" s="93"/>
      <c r="B7" s="1"/>
      <c r="C7" s="133" t="s">
        <v>0</v>
      </c>
      <c r="D7" s="134"/>
      <c r="E7" s="134"/>
      <c r="F7" s="134"/>
      <c r="G7" s="85"/>
      <c r="H7" s="77"/>
    </row>
    <row r="8" spans="1:8" s="68" customFormat="1" ht="27.75" customHeight="1">
      <c r="A8" s="93"/>
      <c r="B8" s="1"/>
      <c r="C8" s="133" t="s">
        <v>672</v>
      </c>
      <c r="D8" s="134"/>
      <c r="E8" s="134"/>
      <c r="F8" s="134"/>
      <c r="G8" s="85"/>
      <c r="H8" s="77"/>
    </row>
    <row r="9" spans="1:8" s="68" customFormat="1" ht="19.5" customHeight="1">
      <c r="A9" s="93"/>
      <c r="B9" s="1"/>
      <c r="C9" s="2"/>
      <c r="D9" s="3"/>
      <c r="E9" s="69"/>
      <c r="G9" s="85"/>
      <c r="H9" s="77"/>
    </row>
    <row r="10" spans="1:8" s="60" customFormat="1" ht="23.25">
      <c r="A10" s="135" t="s">
        <v>98</v>
      </c>
      <c r="B10" s="135"/>
      <c r="C10" s="135"/>
      <c r="D10" s="135"/>
      <c r="E10" s="136"/>
      <c r="F10" s="136"/>
      <c r="G10" s="63"/>
      <c r="H10" s="77"/>
    </row>
    <row r="11" spans="1:8" s="60" customFormat="1" ht="50.25" customHeight="1">
      <c r="A11" s="137" t="s">
        <v>649</v>
      </c>
      <c r="B11" s="135"/>
      <c r="C11" s="135"/>
      <c r="D11" s="135"/>
      <c r="E11" s="136"/>
      <c r="F11" s="136"/>
      <c r="G11" s="63"/>
      <c r="H11" s="77"/>
    </row>
    <row r="12" spans="1:8" s="7" customFormat="1" ht="15.75">
      <c r="A12" s="94"/>
      <c r="B12" s="4"/>
      <c r="C12" s="5"/>
      <c r="D12" s="4"/>
      <c r="E12" s="6"/>
      <c r="G12" s="64"/>
      <c r="H12" s="92"/>
    </row>
    <row r="13" spans="1:8" s="70" customFormat="1" ht="18.75">
      <c r="A13" s="93"/>
      <c r="B13" s="1"/>
      <c r="C13" s="2"/>
      <c r="D13" s="8"/>
      <c r="E13" s="67"/>
      <c r="F13" s="61" t="s">
        <v>101</v>
      </c>
      <c r="G13" s="73"/>
      <c r="H13" s="77"/>
    </row>
    <row r="14" spans="1:8" s="10" customFormat="1" ht="33" customHeight="1">
      <c r="A14" s="138" t="s">
        <v>96</v>
      </c>
      <c r="B14" s="138"/>
      <c r="C14" s="139" t="s">
        <v>1</v>
      </c>
      <c r="D14" s="139" t="s">
        <v>97</v>
      </c>
      <c r="E14" s="140"/>
      <c r="F14" s="140"/>
      <c r="G14" s="65"/>
      <c r="H14" s="90"/>
    </row>
    <row r="15" spans="1:8" s="10" customFormat="1" ht="49.5" customHeight="1">
      <c r="A15" s="95" t="s">
        <v>2</v>
      </c>
      <c r="B15" s="11" t="s">
        <v>3</v>
      </c>
      <c r="C15" s="138"/>
      <c r="D15" s="9" t="s">
        <v>241</v>
      </c>
      <c r="E15" s="9" t="s">
        <v>437</v>
      </c>
      <c r="F15" s="9" t="s">
        <v>650</v>
      </c>
      <c r="G15" s="65"/>
      <c r="H15" s="90"/>
    </row>
    <row r="16" spans="1:8" s="12" customFormat="1" ht="20.25" customHeight="1">
      <c r="A16" s="95" t="s">
        <v>4</v>
      </c>
      <c r="B16" s="11" t="s">
        <v>5</v>
      </c>
      <c r="C16" s="9">
        <v>3</v>
      </c>
      <c r="D16" s="9">
        <v>4</v>
      </c>
      <c r="E16" s="9">
        <v>5</v>
      </c>
      <c r="F16" s="9">
        <v>6</v>
      </c>
      <c r="G16" s="38"/>
      <c r="H16" s="90"/>
    </row>
    <row r="17" spans="1:8" s="74" customFormat="1" ht="15.75">
      <c r="A17" s="96"/>
      <c r="B17" s="13"/>
      <c r="C17" s="13" t="s">
        <v>6</v>
      </c>
      <c r="D17" s="14">
        <f>D18+D168+D213+D248+D286+D338+D374+D429+D444+D459+D469+D594+D607+D635</f>
        <v>9179813.4</v>
      </c>
      <c r="E17" s="14">
        <f>E18+E168+E213+E248+E286+E338+E374+E429+E444+E459+E469+E594+E607+E635</f>
        <v>8582195.3</v>
      </c>
      <c r="F17" s="14">
        <f>F18+F168+F213+F248+F286+F338+F374+F429+F444+F459+F469+F594+F607+F635</f>
        <v>7506380.899999999</v>
      </c>
      <c r="G17" s="73"/>
      <c r="H17" s="128"/>
    </row>
    <row r="18" spans="1:8" s="18" customFormat="1" ht="15.75">
      <c r="A18" s="97" t="s">
        <v>80</v>
      </c>
      <c r="B18" s="15"/>
      <c r="C18" s="16" t="s">
        <v>138</v>
      </c>
      <c r="D18" s="17">
        <f>D19+D65+D115+D138+D155</f>
        <v>5637355.200000001</v>
      </c>
      <c r="E18" s="17">
        <f>E19+E65+E115+E138+E155</f>
        <v>5276092.1</v>
      </c>
      <c r="F18" s="17">
        <f>F19+F65+F115+F138+F155</f>
        <v>5245426.1</v>
      </c>
      <c r="G18" s="66"/>
      <c r="H18" s="128"/>
    </row>
    <row r="19" spans="1:8" s="76" customFormat="1" ht="15.75">
      <c r="A19" s="98" t="s">
        <v>94</v>
      </c>
      <c r="B19" s="19"/>
      <c r="C19" s="20" t="s">
        <v>187</v>
      </c>
      <c r="D19" s="21">
        <f>D20+D27+D38+D46+D43</f>
        <v>2326983.2</v>
      </c>
      <c r="E19" s="21">
        <f>E20+E27+E38+E46</f>
        <v>2214696.3000000003</v>
      </c>
      <c r="F19" s="21">
        <f>F20+F27+F38+F46</f>
        <v>2199017.4</v>
      </c>
      <c r="G19" s="73"/>
      <c r="H19" s="75"/>
    </row>
    <row r="20" spans="1:8" s="12" customFormat="1" ht="31.5">
      <c r="A20" s="99" t="s">
        <v>242</v>
      </c>
      <c r="B20" s="22"/>
      <c r="C20" s="23" t="s">
        <v>397</v>
      </c>
      <c r="D20" s="24">
        <f>D21+D23+D25</f>
        <v>2124726.8</v>
      </c>
      <c r="E20" s="24">
        <f>E21+E23+E25</f>
        <v>2062286.2000000002</v>
      </c>
      <c r="F20" s="24">
        <f>F21+F23+F25</f>
        <v>2042166.2000000002</v>
      </c>
      <c r="G20" s="38"/>
      <c r="H20" s="90"/>
    </row>
    <row r="21" spans="1:8" s="12" customFormat="1" ht="31.5">
      <c r="A21" s="99" t="s">
        <v>477</v>
      </c>
      <c r="B21" s="22"/>
      <c r="C21" s="88" t="s">
        <v>348</v>
      </c>
      <c r="D21" s="24">
        <f>D22</f>
        <v>911460</v>
      </c>
      <c r="E21" s="24">
        <f>E22</f>
        <v>849019.4</v>
      </c>
      <c r="F21" s="24">
        <f>F22</f>
        <v>828899.4</v>
      </c>
      <c r="G21" s="38"/>
      <c r="H21" s="90"/>
    </row>
    <row r="22" spans="1:8" s="12" customFormat="1" ht="31.5">
      <c r="A22" s="99" t="s">
        <v>477</v>
      </c>
      <c r="B22" s="29" t="s">
        <v>10</v>
      </c>
      <c r="C22" s="30" t="s">
        <v>11</v>
      </c>
      <c r="D22" s="27">
        <f>816892.5+94567.5</f>
        <v>911460</v>
      </c>
      <c r="E22" s="27">
        <v>849019.4</v>
      </c>
      <c r="F22" s="27">
        <v>828899.4</v>
      </c>
      <c r="G22" s="38"/>
      <c r="H22" s="90"/>
    </row>
    <row r="23" spans="1:8" s="12" customFormat="1" ht="47.25">
      <c r="A23" s="100" t="s">
        <v>218</v>
      </c>
      <c r="B23" s="29"/>
      <c r="C23" s="32" t="s">
        <v>81</v>
      </c>
      <c r="D23" s="27">
        <f>D24</f>
        <v>1089785.3</v>
      </c>
      <c r="E23" s="27">
        <f>E24</f>
        <v>1089785.3</v>
      </c>
      <c r="F23" s="27">
        <f>F24</f>
        <v>1089785.3</v>
      </c>
      <c r="G23" s="38"/>
      <c r="H23" s="90"/>
    </row>
    <row r="24" spans="1:8" s="12" customFormat="1" ht="31.5">
      <c r="A24" s="100" t="s">
        <v>218</v>
      </c>
      <c r="B24" s="29" t="s">
        <v>10</v>
      </c>
      <c r="C24" s="30" t="s">
        <v>11</v>
      </c>
      <c r="D24" s="27">
        <f>965620.4+124164.9</f>
        <v>1089785.3</v>
      </c>
      <c r="E24" s="27">
        <f>965620.4+124164.9</f>
        <v>1089785.3</v>
      </c>
      <c r="F24" s="27">
        <f>965620.4+124164.9</f>
        <v>1089785.3</v>
      </c>
      <c r="G24" s="38"/>
      <c r="H24" s="90"/>
    </row>
    <row r="25" spans="1:8" s="12" customFormat="1" ht="63">
      <c r="A25" s="100" t="s">
        <v>219</v>
      </c>
      <c r="B25" s="34"/>
      <c r="C25" s="32" t="s">
        <v>82</v>
      </c>
      <c r="D25" s="27">
        <f>D26</f>
        <v>123481.5</v>
      </c>
      <c r="E25" s="27">
        <f>E26</f>
        <v>123481.5</v>
      </c>
      <c r="F25" s="27">
        <f>F26</f>
        <v>123481.5</v>
      </c>
      <c r="G25" s="38"/>
      <c r="H25" s="90"/>
    </row>
    <row r="26" spans="1:8" s="12" customFormat="1" ht="31.5">
      <c r="A26" s="100" t="s">
        <v>219</v>
      </c>
      <c r="B26" s="29" t="s">
        <v>10</v>
      </c>
      <c r="C26" s="30" t="s">
        <v>11</v>
      </c>
      <c r="D26" s="27">
        <f>115258.9+13315.3-5092.7</f>
        <v>123481.5</v>
      </c>
      <c r="E26" s="27">
        <f>115258.9+13315.3-5092.7</f>
        <v>123481.5</v>
      </c>
      <c r="F26" s="27">
        <f>115258.9+13315.3-5092.7</f>
        <v>123481.5</v>
      </c>
      <c r="G26" s="38"/>
      <c r="H26" s="90"/>
    </row>
    <row r="27" spans="1:8" s="12" customFormat="1" ht="31.5">
      <c r="A27" s="100" t="s">
        <v>349</v>
      </c>
      <c r="B27" s="29"/>
      <c r="C27" s="23" t="s">
        <v>398</v>
      </c>
      <c r="D27" s="31">
        <f>D28+D30+D32+D36+D34</f>
        <v>21954.5</v>
      </c>
      <c r="E27" s="31">
        <f>E28+E30+E32+E36+E34</f>
        <v>6016.9</v>
      </c>
      <c r="F27" s="31">
        <f>F28+F30+F32+F36+F34</f>
        <v>6016.9</v>
      </c>
      <c r="G27" s="38"/>
      <c r="H27" s="90"/>
    </row>
    <row r="28" spans="1:8" s="12" customFormat="1" ht="31.5">
      <c r="A28" s="100" t="s">
        <v>478</v>
      </c>
      <c r="B28" s="29"/>
      <c r="C28" s="88" t="s">
        <v>348</v>
      </c>
      <c r="D28" s="31">
        <f>D29</f>
        <v>11144.599999999999</v>
      </c>
      <c r="E28" s="31">
        <f>E29</f>
        <v>6016.9</v>
      </c>
      <c r="F28" s="31">
        <f>F29</f>
        <v>6016.9</v>
      </c>
      <c r="G28" s="38"/>
      <c r="H28" s="90"/>
    </row>
    <row r="29" spans="1:8" s="12" customFormat="1" ht="31.5">
      <c r="A29" s="100" t="s">
        <v>478</v>
      </c>
      <c r="B29" s="29" t="s">
        <v>10</v>
      </c>
      <c r="C29" s="30" t="s">
        <v>11</v>
      </c>
      <c r="D29" s="27">
        <f>4523+8364.3-2201.7+459</f>
        <v>11144.599999999999</v>
      </c>
      <c r="E29" s="27">
        <v>6016.9</v>
      </c>
      <c r="F29" s="27">
        <v>6016.9</v>
      </c>
      <c r="G29" s="38"/>
      <c r="H29" s="90"/>
    </row>
    <row r="30" spans="1:8" s="12" customFormat="1" ht="31.5">
      <c r="A30" s="100" t="s">
        <v>350</v>
      </c>
      <c r="B30" s="29"/>
      <c r="C30" s="30" t="s">
        <v>228</v>
      </c>
      <c r="D30" s="27">
        <f>D31</f>
        <v>5975</v>
      </c>
      <c r="E30" s="27">
        <f>E31</f>
        <v>0</v>
      </c>
      <c r="F30" s="27">
        <f>F31</f>
        <v>0</v>
      </c>
      <c r="G30" s="38"/>
      <c r="H30" s="90"/>
    </row>
    <row r="31" spans="1:8" s="12" customFormat="1" ht="31.5">
      <c r="A31" s="100" t="s">
        <v>350</v>
      </c>
      <c r="B31" s="29" t="s">
        <v>10</v>
      </c>
      <c r="C31" s="30" t="s">
        <v>11</v>
      </c>
      <c r="D31" s="27">
        <v>5975</v>
      </c>
      <c r="E31" s="27">
        <v>0</v>
      </c>
      <c r="F31" s="27">
        <v>0</v>
      </c>
      <c r="G31" s="38"/>
      <c r="H31" s="90"/>
    </row>
    <row r="32" spans="1:8" s="12" customFormat="1" ht="47.25">
      <c r="A32" s="100" t="s">
        <v>351</v>
      </c>
      <c r="B32" s="29"/>
      <c r="C32" s="30" t="s">
        <v>172</v>
      </c>
      <c r="D32" s="27">
        <f>D33</f>
        <v>4834.9</v>
      </c>
      <c r="E32" s="27">
        <f>E33</f>
        <v>0</v>
      </c>
      <c r="F32" s="27">
        <f>F33</f>
        <v>0</v>
      </c>
      <c r="G32" s="38"/>
      <c r="H32" s="90"/>
    </row>
    <row r="33" spans="1:8" s="12" customFormat="1" ht="31.5">
      <c r="A33" s="100" t="s">
        <v>351</v>
      </c>
      <c r="B33" s="29" t="s">
        <v>10</v>
      </c>
      <c r="C33" s="30" t="s">
        <v>11</v>
      </c>
      <c r="D33" s="27">
        <f>1493.8+3341.1</f>
        <v>4834.9</v>
      </c>
      <c r="E33" s="27">
        <v>0</v>
      </c>
      <c r="F33" s="27">
        <v>0</v>
      </c>
      <c r="G33" s="38"/>
      <c r="H33" s="90"/>
    </row>
    <row r="34" spans="1:8" s="12" customFormat="1" ht="31.5" hidden="1">
      <c r="A34" s="100" t="s">
        <v>643</v>
      </c>
      <c r="B34" s="29"/>
      <c r="C34" s="30" t="s">
        <v>644</v>
      </c>
      <c r="D34" s="27">
        <f>D35</f>
        <v>0</v>
      </c>
      <c r="E34" s="27">
        <f>E35</f>
        <v>0</v>
      </c>
      <c r="F34" s="27">
        <f>F35</f>
        <v>0</v>
      </c>
      <c r="G34" s="38"/>
      <c r="H34" s="90"/>
    </row>
    <row r="35" spans="1:8" s="12" customFormat="1" ht="31.5" hidden="1">
      <c r="A35" s="100" t="s">
        <v>643</v>
      </c>
      <c r="B35" s="29" t="s">
        <v>10</v>
      </c>
      <c r="C35" s="30" t="s">
        <v>11</v>
      </c>
      <c r="D35" s="27"/>
      <c r="E35" s="27"/>
      <c r="F35" s="27"/>
      <c r="G35" s="38"/>
      <c r="H35" s="90"/>
    </row>
    <row r="36" spans="1:8" s="12" customFormat="1" ht="47.25" hidden="1">
      <c r="A36" s="100" t="s">
        <v>638</v>
      </c>
      <c r="B36" s="29"/>
      <c r="C36" s="30" t="s">
        <v>639</v>
      </c>
      <c r="D36" s="27">
        <f>D37</f>
        <v>0</v>
      </c>
      <c r="E36" s="27">
        <f>E37</f>
        <v>0</v>
      </c>
      <c r="F36" s="27">
        <f>F37</f>
        <v>0</v>
      </c>
      <c r="G36" s="38"/>
      <c r="H36" s="90"/>
    </row>
    <row r="37" spans="1:8" s="12" customFormat="1" ht="31.5" hidden="1">
      <c r="A37" s="100" t="s">
        <v>638</v>
      </c>
      <c r="B37" s="29" t="s">
        <v>10</v>
      </c>
      <c r="C37" s="30" t="s">
        <v>11</v>
      </c>
      <c r="D37" s="27"/>
      <c r="E37" s="27"/>
      <c r="F37" s="27"/>
      <c r="G37" s="38"/>
      <c r="H37" s="90"/>
    </row>
    <row r="38" spans="1:8" s="12" customFormat="1" ht="63">
      <c r="A38" s="100" t="s">
        <v>352</v>
      </c>
      <c r="B38" s="29"/>
      <c r="C38" s="23" t="s">
        <v>739</v>
      </c>
      <c r="D38" s="24">
        <f>D39+D41</f>
        <v>149222.19999999998</v>
      </c>
      <c r="E38" s="24">
        <f>E39+E41</f>
        <v>146393.19999999998</v>
      </c>
      <c r="F38" s="24">
        <f>F39+F41</f>
        <v>150834.3</v>
      </c>
      <c r="G38" s="38"/>
      <c r="H38" s="90"/>
    </row>
    <row r="39" spans="1:8" s="12" customFormat="1" ht="31.5">
      <c r="A39" s="100" t="s">
        <v>479</v>
      </c>
      <c r="B39" s="22"/>
      <c r="C39" s="88" t="s">
        <v>348</v>
      </c>
      <c r="D39" s="24">
        <f>D40</f>
        <v>12667.5</v>
      </c>
      <c r="E39" s="24">
        <f>E40</f>
        <v>9838.5</v>
      </c>
      <c r="F39" s="24">
        <f>F40</f>
        <v>14279.6</v>
      </c>
      <c r="G39" s="38"/>
      <c r="H39" s="90"/>
    </row>
    <row r="40" spans="1:8" s="12" customFormat="1" ht="31.5">
      <c r="A40" s="100" t="s">
        <v>479</v>
      </c>
      <c r="B40" s="34" t="s">
        <v>10</v>
      </c>
      <c r="C40" s="30" t="s">
        <v>11</v>
      </c>
      <c r="D40" s="24">
        <f>15137.1-2469.6</f>
        <v>12667.5</v>
      </c>
      <c r="E40" s="24">
        <f>15137.1-1767.2-3531.4</f>
        <v>9838.5</v>
      </c>
      <c r="F40" s="24">
        <f>15137.1-857.5</f>
        <v>14279.6</v>
      </c>
      <c r="G40" s="38"/>
      <c r="H40" s="90"/>
    </row>
    <row r="41" spans="1:8" s="12" customFormat="1" ht="78.75">
      <c r="A41" s="100" t="s">
        <v>353</v>
      </c>
      <c r="B41" s="29"/>
      <c r="C41" s="23" t="s">
        <v>95</v>
      </c>
      <c r="D41" s="31">
        <f>D42</f>
        <v>136554.69999999998</v>
      </c>
      <c r="E41" s="31">
        <f>E42</f>
        <v>136554.69999999998</v>
      </c>
      <c r="F41" s="31">
        <f>F42</f>
        <v>136554.69999999998</v>
      </c>
      <c r="G41" s="38"/>
      <c r="H41" s="90"/>
    </row>
    <row r="42" spans="1:8" s="12" customFormat="1" ht="31.5">
      <c r="A42" s="100" t="s">
        <v>353</v>
      </c>
      <c r="B42" s="34" t="s">
        <v>10</v>
      </c>
      <c r="C42" s="30" t="s">
        <v>11</v>
      </c>
      <c r="D42" s="31">
        <f>126326.4+10228.3</f>
        <v>136554.69999999998</v>
      </c>
      <c r="E42" s="31">
        <f>126326.4+10228.3</f>
        <v>136554.69999999998</v>
      </c>
      <c r="F42" s="31">
        <f>126326.4+10228.3</f>
        <v>136554.69999999998</v>
      </c>
      <c r="G42" s="38"/>
      <c r="H42" s="90"/>
    </row>
    <row r="43" spans="1:8" s="12" customFormat="1" ht="15.75">
      <c r="A43" s="100" t="s">
        <v>761</v>
      </c>
      <c r="B43" s="29"/>
      <c r="C43" s="23" t="s">
        <v>762</v>
      </c>
      <c r="D43" s="24">
        <f aca="true" t="shared" si="0" ref="D43:F44">D44</f>
        <v>2.6</v>
      </c>
      <c r="E43" s="24">
        <f t="shared" si="0"/>
        <v>0</v>
      </c>
      <c r="F43" s="24">
        <f t="shared" si="0"/>
        <v>0</v>
      </c>
      <c r="G43" s="38"/>
      <c r="H43" s="90"/>
    </row>
    <row r="44" spans="1:8" s="12" customFormat="1" ht="31.5">
      <c r="A44" s="100" t="s">
        <v>763</v>
      </c>
      <c r="B44" s="22"/>
      <c r="C44" s="88" t="s">
        <v>348</v>
      </c>
      <c r="D44" s="24">
        <f t="shared" si="0"/>
        <v>2.6</v>
      </c>
      <c r="E44" s="24">
        <f t="shared" si="0"/>
        <v>0</v>
      </c>
      <c r="F44" s="24">
        <f t="shared" si="0"/>
        <v>0</v>
      </c>
      <c r="G44" s="38"/>
      <c r="H44" s="90"/>
    </row>
    <row r="45" spans="1:8" s="12" customFormat="1" ht="15.75">
      <c r="A45" s="100" t="s">
        <v>763</v>
      </c>
      <c r="B45" s="28" t="s">
        <v>9</v>
      </c>
      <c r="C45" s="26" t="s">
        <v>651</v>
      </c>
      <c r="D45" s="27">
        <v>2.6</v>
      </c>
      <c r="E45" s="27">
        <v>0</v>
      </c>
      <c r="F45" s="27">
        <v>0</v>
      </c>
      <c r="G45" s="38"/>
      <c r="H45" s="90"/>
    </row>
    <row r="46" spans="1:8" s="12" customFormat="1" ht="31.5">
      <c r="A46" s="100" t="s">
        <v>190</v>
      </c>
      <c r="B46" s="28"/>
      <c r="C46" s="23" t="s">
        <v>570</v>
      </c>
      <c r="D46" s="27">
        <f>D53+D61+D63+D55+D57+D59</f>
        <v>31077.1</v>
      </c>
      <c r="E46" s="27">
        <f>E53+E61+E63+E55+E57+E59</f>
        <v>0</v>
      </c>
      <c r="F46" s="27">
        <f>F53+F61+F63+F55+F57+F59</f>
        <v>0</v>
      </c>
      <c r="G46" s="38"/>
      <c r="H46" s="90"/>
    </row>
    <row r="47" spans="1:8" s="12" customFormat="1" ht="47.25" hidden="1">
      <c r="A47" s="100" t="s">
        <v>194</v>
      </c>
      <c r="B47" s="28"/>
      <c r="C47" s="23" t="s">
        <v>195</v>
      </c>
      <c r="D47" s="27">
        <f>D48</f>
        <v>0</v>
      </c>
      <c r="E47" s="27">
        <f>E48</f>
        <v>0</v>
      </c>
      <c r="F47" s="27">
        <f>F48</f>
        <v>0</v>
      </c>
      <c r="G47" s="38"/>
      <c r="H47" s="90"/>
    </row>
    <row r="48" spans="1:8" s="12" customFormat="1" ht="15.75" hidden="1">
      <c r="A48" s="100" t="s">
        <v>194</v>
      </c>
      <c r="B48" s="28" t="s">
        <v>14</v>
      </c>
      <c r="C48" s="26" t="s">
        <v>15</v>
      </c>
      <c r="D48" s="27"/>
      <c r="E48" s="27">
        <v>0</v>
      </c>
      <c r="F48" s="27">
        <v>0</v>
      </c>
      <c r="G48" s="38"/>
      <c r="H48" s="90"/>
    </row>
    <row r="49" spans="1:8" s="12" customFormat="1" ht="63" hidden="1">
      <c r="A49" s="100" t="s">
        <v>196</v>
      </c>
      <c r="B49" s="28"/>
      <c r="C49" s="23" t="s">
        <v>197</v>
      </c>
      <c r="D49" s="27">
        <f>D50</f>
        <v>0</v>
      </c>
      <c r="E49" s="27">
        <f>E50</f>
        <v>0</v>
      </c>
      <c r="F49" s="27">
        <f>F50</f>
        <v>0</v>
      </c>
      <c r="G49" s="38"/>
      <c r="H49" s="90"/>
    </row>
    <row r="50" spans="1:8" s="12" customFormat="1" ht="15.75" hidden="1">
      <c r="A50" s="100" t="s">
        <v>196</v>
      </c>
      <c r="B50" s="28" t="s">
        <v>14</v>
      </c>
      <c r="C50" s="26" t="s">
        <v>15</v>
      </c>
      <c r="D50" s="27"/>
      <c r="E50" s="27">
        <v>0</v>
      </c>
      <c r="F50" s="27">
        <v>0</v>
      </c>
      <c r="G50" s="38"/>
      <c r="H50" s="90"/>
    </row>
    <row r="51" spans="1:8" s="12" customFormat="1" ht="63" hidden="1">
      <c r="A51" s="100" t="s">
        <v>198</v>
      </c>
      <c r="B51" s="28"/>
      <c r="C51" s="23" t="s">
        <v>382</v>
      </c>
      <c r="D51" s="27">
        <f>D52</f>
        <v>0</v>
      </c>
      <c r="E51" s="27">
        <f>E52</f>
        <v>0</v>
      </c>
      <c r="F51" s="27">
        <f>F52</f>
        <v>0</v>
      </c>
      <c r="G51" s="38"/>
      <c r="H51" s="90"/>
    </row>
    <row r="52" spans="1:8" s="12" customFormat="1" ht="15.75" hidden="1">
      <c r="A52" s="100" t="s">
        <v>198</v>
      </c>
      <c r="B52" s="28" t="s">
        <v>14</v>
      </c>
      <c r="C52" s="26" t="s">
        <v>15</v>
      </c>
      <c r="D52" s="27"/>
      <c r="E52" s="27"/>
      <c r="F52" s="27"/>
      <c r="G52" s="38"/>
      <c r="H52" s="90"/>
    </row>
    <row r="53" spans="1:8" s="12" customFormat="1" ht="31.5">
      <c r="A53" s="100" t="s">
        <v>214</v>
      </c>
      <c r="B53" s="28"/>
      <c r="C53" s="23" t="s">
        <v>234</v>
      </c>
      <c r="D53" s="27">
        <f>D54</f>
        <v>31077.1</v>
      </c>
      <c r="E53" s="27">
        <f>E54</f>
        <v>0</v>
      </c>
      <c r="F53" s="27">
        <f>F54</f>
        <v>0</v>
      </c>
      <c r="G53" s="38"/>
      <c r="H53" s="90"/>
    </row>
    <row r="54" spans="1:8" s="12" customFormat="1" ht="15.75">
      <c r="A54" s="100" t="s">
        <v>214</v>
      </c>
      <c r="B54" s="28" t="s">
        <v>14</v>
      </c>
      <c r="C54" s="26" t="s">
        <v>15</v>
      </c>
      <c r="D54" s="27">
        <f>15543.1+17379.1-1845.1</f>
        <v>31077.1</v>
      </c>
      <c r="E54" s="27">
        <v>0</v>
      </c>
      <c r="F54" s="27">
        <v>0</v>
      </c>
      <c r="G54" s="38"/>
      <c r="H54" s="90"/>
    </row>
    <row r="55" spans="1:8" s="12" customFormat="1" ht="47.25" hidden="1">
      <c r="A55" s="100" t="s">
        <v>199</v>
      </c>
      <c r="B55" s="28"/>
      <c r="C55" s="23" t="s">
        <v>235</v>
      </c>
      <c r="D55" s="27">
        <f>D56</f>
        <v>0</v>
      </c>
      <c r="E55" s="27">
        <f>E56</f>
        <v>0</v>
      </c>
      <c r="F55" s="27">
        <f>F56</f>
        <v>0</v>
      </c>
      <c r="G55" s="38"/>
      <c r="H55" s="90"/>
    </row>
    <row r="56" spans="1:8" s="12" customFormat="1" ht="15.75" hidden="1">
      <c r="A56" s="100" t="s">
        <v>199</v>
      </c>
      <c r="B56" s="28" t="s">
        <v>14</v>
      </c>
      <c r="C56" s="26" t="s">
        <v>15</v>
      </c>
      <c r="D56" s="27"/>
      <c r="E56" s="27"/>
      <c r="F56" s="27"/>
      <c r="G56" s="38"/>
      <c r="H56" s="90"/>
    </row>
    <row r="57" spans="1:8" s="12" customFormat="1" ht="63" hidden="1">
      <c r="A57" s="100" t="s">
        <v>200</v>
      </c>
      <c r="B57" s="28"/>
      <c r="C57" s="23" t="s">
        <v>236</v>
      </c>
      <c r="D57" s="27">
        <f>D58</f>
        <v>0</v>
      </c>
      <c r="E57" s="27">
        <f>E58</f>
        <v>0</v>
      </c>
      <c r="F57" s="27">
        <f>F58</f>
        <v>0</v>
      </c>
      <c r="G57" s="38"/>
      <c r="H57" s="90"/>
    </row>
    <row r="58" spans="1:8" s="12" customFormat="1" ht="15.75" hidden="1">
      <c r="A58" s="100" t="s">
        <v>200</v>
      </c>
      <c r="B58" s="28" t="s">
        <v>14</v>
      </c>
      <c r="C58" s="26" t="s">
        <v>15</v>
      </c>
      <c r="D58" s="27"/>
      <c r="E58" s="27"/>
      <c r="F58" s="27"/>
      <c r="G58" s="38"/>
      <c r="H58" s="90"/>
    </row>
    <row r="59" spans="1:8" s="12" customFormat="1" ht="78.75" hidden="1">
      <c r="A59" s="100" t="s">
        <v>201</v>
      </c>
      <c r="B59" s="28"/>
      <c r="C59" s="23" t="s">
        <v>383</v>
      </c>
      <c r="D59" s="27">
        <f>D60</f>
        <v>0</v>
      </c>
      <c r="E59" s="27">
        <f>E60</f>
        <v>0</v>
      </c>
      <c r="F59" s="27">
        <f>F60</f>
        <v>0</v>
      </c>
      <c r="G59" s="38"/>
      <c r="H59" s="90"/>
    </row>
    <row r="60" spans="1:8" s="12" customFormat="1" ht="15.75" hidden="1">
      <c r="A60" s="100" t="s">
        <v>201</v>
      </c>
      <c r="B60" s="28" t="s">
        <v>14</v>
      </c>
      <c r="C60" s="26" t="s">
        <v>15</v>
      </c>
      <c r="D60" s="27"/>
      <c r="E60" s="27"/>
      <c r="F60" s="27"/>
      <c r="G60" s="38"/>
      <c r="H60" s="90"/>
    </row>
    <row r="61" spans="1:8" s="12" customFormat="1" ht="31.5" hidden="1">
      <c r="A61" s="100" t="s">
        <v>442</v>
      </c>
      <c r="B61" s="28"/>
      <c r="C61" s="23" t="s">
        <v>444</v>
      </c>
      <c r="D61" s="27">
        <f>D62</f>
        <v>0</v>
      </c>
      <c r="E61" s="27">
        <f>E62</f>
        <v>0</v>
      </c>
      <c r="F61" s="27">
        <f>F62</f>
        <v>0</v>
      </c>
      <c r="G61" s="38"/>
      <c r="H61" s="90"/>
    </row>
    <row r="62" spans="1:8" s="12" customFormat="1" ht="15.75" hidden="1">
      <c r="A62" s="100" t="s">
        <v>442</v>
      </c>
      <c r="B62" s="28" t="s">
        <v>14</v>
      </c>
      <c r="C62" s="26" t="s">
        <v>15</v>
      </c>
      <c r="D62" s="27"/>
      <c r="E62" s="27"/>
      <c r="F62" s="27"/>
      <c r="G62" s="38"/>
      <c r="H62" s="90"/>
    </row>
    <row r="63" spans="1:8" s="12" customFormat="1" ht="31.5" hidden="1">
      <c r="A63" s="100" t="s">
        <v>443</v>
      </c>
      <c r="B63" s="28"/>
      <c r="C63" s="23" t="s">
        <v>445</v>
      </c>
      <c r="D63" s="27">
        <f>D64</f>
        <v>0</v>
      </c>
      <c r="E63" s="27">
        <f>E64</f>
        <v>0</v>
      </c>
      <c r="F63" s="27">
        <f>F64</f>
        <v>0</v>
      </c>
      <c r="G63" s="38"/>
      <c r="H63" s="90"/>
    </row>
    <row r="64" spans="1:8" s="12" customFormat="1" ht="15.75" hidden="1">
      <c r="A64" s="100" t="s">
        <v>443</v>
      </c>
      <c r="B64" s="28" t="s">
        <v>14</v>
      </c>
      <c r="C64" s="26" t="s">
        <v>15</v>
      </c>
      <c r="D64" s="27"/>
      <c r="E64" s="27"/>
      <c r="F64" s="27"/>
      <c r="G64" s="38"/>
      <c r="H64" s="90"/>
    </row>
    <row r="65" spans="1:8" s="70" customFormat="1" ht="15.75">
      <c r="A65" s="98" t="s">
        <v>84</v>
      </c>
      <c r="B65" s="19"/>
      <c r="C65" s="20" t="s">
        <v>386</v>
      </c>
      <c r="D65" s="21">
        <f>D66+D73+D76+D81+D105+D97+D100+D110+D102</f>
        <v>3073479.9000000004</v>
      </c>
      <c r="E65" s="21">
        <f>E66+E73+E76+E81+E105+E97+E100+E110</f>
        <v>2832059.1</v>
      </c>
      <c r="F65" s="21">
        <f>F66+F73+F76+F81+F105+F97+F100+F110</f>
        <v>2818429</v>
      </c>
      <c r="G65" s="73"/>
      <c r="H65" s="77"/>
    </row>
    <row r="66" spans="1:8" s="12" customFormat="1" ht="15.75">
      <c r="A66" s="100" t="s">
        <v>243</v>
      </c>
      <c r="B66" s="29"/>
      <c r="C66" s="23" t="s">
        <v>354</v>
      </c>
      <c r="D66" s="35">
        <f>D67+D69+D71</f>
        <v>2555645.6</v>
      </c>
      <c r="E66" s="35">
        <f>E67+E69+E71</f>
        <v>2538018.1</v>
      </c>
      <c r="F66" s="35">
        <f>F67+F69+F71</f>
        <v>2537017.1</v>
      </c>
      <c r="G66" s="38"/>
      <c r="H66" s="90"/>
    </row>
    <row r="67" spans="1:8" s="12" customFormat="1" ht="31.5">
      <c r="A67" s="100" t="s">
        <v>480</v>
      </c>
      <c r="B67" s="22"/>
      <c r="C67" s="88" t="s">
        <v>348</v>
      </c>
      <c r="D67" s="35">
        <f>D68</f>
        <v>281709.4</v>
      </c>
      <c r="E67" s="35">
        <f>E68</f>
        <v>264081.9</v>
      </c>
      <c r="F67" s="35">
        <f>F68</f>
        <v>263080.9</v>
      </c>
      <c r="G67" s="38"/>
      <c r="H67" s="90"/>
    </row>
    <row r="68" spans="1:8" s="12" customFormat="1" ht="31.5">
      <c r="A68" s="100" t="s">
        <v>480</v>
      </c>
      <c r="B68" s="29" t="s">
        <v>10</v>
      </c>
      <c r="C68" s="30" t="s">
        <v>11</v>
      </c>
      <c r="D68" s="27">
        <f>261273.9+20536.3-19675+19055.9+518.3</f>
        <v>281709.4</v>
      </c>
      <c r="E68" s="27">
        <v>264081.9</v>
      </c>
      <c r="F68" s="27">
        <v>263080.9</v>
      </c>
      <c r="G68" s="38"/>
      <c r="H68" s="90"/>
    </row>
    <row r="69" spans="1:8" s="12" customFormat="1" ht="63">
      <c r="A69" s="100" t="s">
        <v>220</v>
      </c>
      <c r="B69" s="34"/>
      <c r="C69" s="32" t="s">
        <v>82</v>
      </c>
      <c r="D69" s="37">
        <f>D70</f>
        <v>2129203.5</v>
      </c>
      <c r="E69" s="37">
        <f>E70</f>
        <v>2129203.5</v>
      </c>
      <c r="F69" s="37">
        <f>F70</f>
        <v>2129203.5</v>
      </c>
      <c r="G69" s="38"/>
      <c r="H69" s="90"/>
    </row>
    <row r="70" spans="1:8" s="12" customFormat="1" ht="31.5">
      <c r="A70" s="100" t="s">
        <v>220</v>
      </c>
      <c r="B70" s="29" t="s">
        <v>10</v>
      </c>
      <c r="C70" s="30" t="s">
        <v>11</v>
      </c>
      <c r="D70" s="31">
        <f>1915481.2+208629.6+5092.7</f>
        <v>2129203.5</v>
      </c>
      <c r="E70" s="31">
        <f>1915481.2+208629.6+5092.7</f>
        <v>2129203.5</v>
      </c>
      <c r="F70" s="31">
        <f>1915481.2+208629.6+5092.7</f>
        <v>2129203.5</v>
      </c>
      <c r="G70" s="38"/>
      <c r="H70" s="90"/>
    </row>
    <row r="71" spans="1:8" s="12" customFormat="1" ht="31.5">
      <c r="A71" s="100" t="s">
        <v>358</v>
      </c>
      <c r="B71" s="29"/>
      <c r="C71" s="30" t="s">
        <v>240</v>
      </c>
      <c r="D71" s="31">
        <f>D72</f>
        <v>144732.7</v>
      </c>
      <c r="E71" s="31">
        <f>E72</f>
        <v>144732.7</v>
      </c>
      <c r="F71" s="31">
        <f>F72</f>
        <v>144732.7</v>
      </c>
      <c r="G71" s="38"/>
      <c r="H71" s="90"/>
    </row>
    <row r="72" spans="1:8" s="12" customFormat="1" ht="31.5">
      <c r="A72" s="100" t="s">
        <v>358</v>
      </c>
      <c r="B72" s="29" t="s">
        <v>10</v>
      </c>
      <c r="C72" s="30" t="s">
        <v>11</v>
      </c>
      <c r="D72" s="31">
        <f>142256.5+2476.2</f>
        <v>144732.7</v>
      </c>
      <c r="E72" s="31">
        <f>142256.5+2476.2</f>
        <v>144732.7</v>
      </c>
      <c r="F72" s="31">
        <f>142256.5+2476.2</f>
        <v>144732.7</v>
      </c>
      <c r="G72" s="38"/>
      <c r="H72" s="90"/>
    </row>
    <row r="73" spans="1:8" s="38" customFormat="1" ht="31.5">
      <c r="A73" s="100" t="s">
        <v>355</v>
      </c>
      <c r="B73" s="36"/>
      <c r="C73" s="23" t="s">
        <v>18</v>
      </c>
      <c r="D73" s="37">
        <f aca="true" t="shared" si="1" ref="D73:F74">D74</f>
        <v>277</v>
      </c>
      <c r="E73" s="37">
        <f t="shared" si="1"/>
        <v>277</v>
      </c>
      <c r="F73" s="37">
        <f t="shared" si="1"/>
        <v>277</v>
      </c>
      <c r="H73" s="130"/>
    </row>
    <row r="74" spans="1:8" s="38" customFormat="1" ht="31.5">
      <c r="A74" s="100" t="s">
        <v>481</v>
      </c>
      <c r="B74" s="22"/>
      <c r="C74" s="88" t="s">
        <v>348</v>
      </c>
      <c r="D74" s="37">
        <f t="shared" si="1"/>
        <v>277</v>
      </c>
      <c r="E74" s="37">
        <f t="shared" si="1"/>
        <v>277</v>
      </c>
      <c r="F74" s="37">
        <f t="shared" si="1"/>
        <v>277</v>
      </c>
      <c r="H74" s="130"/>
    </row>
    <row r="75" spans="1:9" s="38" customFormat="1" ht="15.75">
      <c r="A75" s="100" t="s">
        <v>481</v>
      </c>
      <c r="B75" s="28" t="s">
        <v>9</v>
      </c>
      <c r="C75" s="26" t="s">
        <v>651</v>
      </c>
      <c r="D75" s="27">
        <v>277</v>
      </c>
      <c r="E75" s="27">
        <v>277</v>
      </c>
      <c r="F75" s="27">
        <v>277</v>
      </c>
      <c r="H75" s="130"/>
      <c r="I75" s="127"/>
    </row>
    <row r="76" spans="1:8" s="12" customFormat="1" ht="15.75">
      <c r="A76" s="100" t="s">
        <v>387</v>
      </c>
      <c r="B76" s="29"/>
      <c r="C76" s="23" t="s">
        <v>19</v>
      </c>
      <c r="D76" s="31">
        <f>D77+D79</f>
        <v>274813.7</v>
      </c>
      <c r="E76" s="31">
        <f>E77+E79</f>
        <v>274813.7</v>
      </c>
      <c r="F76" s="31">
        <f>F77+F79</f>
        <v>265716</v>
      </c>
      <c r="G76" s="38"/>
      <c r="H76" s="90"/>
    </row>
    <row r="77" spans="1:8" s="12" customFormat="1" ht="31.5" hidden="1">
      <c r="A77" s="100" t="s">
        <v>482</v>
      </c>
      <c r="B77" s="22"/>
      <c r="C77" s="88" t="s">
        <v>348</v>
      </c>
      <c r="D77" s="31">
        <f>D78</f>
        <v>0</v>
      </c>
      <c r="E77" s="31">
        <f>E78</f>
        <v>0</v>
      </c>
      <c r="F77" s="31">
        <f>F78</f>
        <v>0</v>
      </c>
      <c r="G77" s="38"/>
      <c r="H77" s="90"/>
    </row>
    <row r="78" spans="1:8" s="38" customFormat="1" ht="31.5" hidden="1">
      <c r="A78" s="100" t="s">
        <v>482</v>
      </c>
      <c r="B78" s="29" t="s">
        <v>10</v>
      </c>
      <c r="C78" s="30" t="s">
        <v>11</v>
      </c>
      <c r="D78" s="27"/>
      <c r="E78" s="27"/>
      <c r="F78" s="27"/>
      <c r="H78" s="130"/>
    </row>
    <row r="79" spans="1:8" s="38" customFormat="1" ht="31.5">
      <c r="A79" s="100" t="s">
        <v>740</v>
      </c>
      <c r="B79" s="29"/>
      <c r="C79" s="23" t="s">
        <v>239</v>
      </c>
      <c r="D79" s="27">
        <f>D80</f>
        <v>274813.7</v>
      </c>
      <c r="E79" s="27">
        <f>E80</f>
        <v>274813.7</v>
      </c>
      <c r="F79" s="27">
        <f>F80</f>
        <v>265716</v>
      </c>
      <c r="H79" s="130"/>
    </row>
    <row r="80" spans="1:8" s="38" customFormat="1" ht="31.5">
      <c r="A80" s="100" t="s">
        <v>740</v>
      </c>
      <c r="B80" s="29" t="s">
        <v>10</v>
      </c>
      <c r="C80" s="30" t="s">
        <v>11</v>
      </c>
      <c r="D80" s="27">
        <f>250117+24696.7</f>
        <v>274813.7</v>
      </c>
      <c r="E80" s="27">
        <f>257141.2+17672.5</f>
        <v>274813.7</v>
      </c>
      <c r="F80" s="27">
        <f>257141.2+8574.8</f>
        <v>265716</v>
      </c>
      <c r="H80" s="130"/>
    </row>
    <row r="81" spans="1:8" s="12" customFormat="1" ht="15.75">
      <c r="A81" s="100" t="s">
        <v>388</v>
      </c>
      <c r="B81" s="29"/>
      <c r="C81" s="23" t="s">
        <v>99</v>
      </c>
      <c r="D81" s="31">
        <f>D82+D85+D87+D89+D93+D95+D91</f>
        <v>230039.7</v>
      </c>
      <c r="E81" s="31">
        <f>E82+E85+E87+E89+E93+E95+E91</f>
        <v>18950.3</v>
      </c>
      <c r="F81" s="31">
        <f>F82+F85+F87+F89+F93+F95+F91</f>
        <v>15418.9</v>
      </c>
      <c r="G81" s="38"/>
      <c r="H81" s="90"/>
    </row>
    <row r="82" spans="1:8" s="12" customFormat="1" ht="31.5">
      <c r="A82" s="100" t="s">
        <v>483</v>
      </c>
      <c r="B82" s="22"/>
      <c r="C82" s="88" t="s">
        <v>348</v>
      </c>
      <c r="D82" s="31">
        <f>D84+D83</f>
        <v>9018</v>
      </c>
      <c r="E82" s="31">
        <f>E84+E83</f>
        <v>0</v>
      </c>
      <c r="F82" s="31">
        <f>F84+F83</f>
        <v>5461.699999999999</v>
      </c>
      <c r="G82" s="38"/>
      <c r="H82" s="90"/>
    </row>
    <row r="83" spans="1:8" s="12" customFormat="1" ht="15.75" hidden="1">
      <c r="A83" s="99" t="s">
        <v>483</v>
      </c>
      <c r="B83" s="28" t="s">
        <v>9</v>
      </c>
      <c r="C83" s="26" t="s">
        <v>651</v>
      </c>
      <c r="D83" s="27"/>
      <c r="E83" s="31"/>
      <c r="F83" s="31"/>
      <c r="G83" s="38"/>
      <c r="H83" s="90"/>
    </row>
    <row r="84" spans="1:8" s="12" customFormat="1" ht="31.5">
      <c r="A84" s="100" t="s">
        <v>483</v>
      </c>
      <c r="B84" s="29" t="s">
        <v>10</v>
      </c>
      <c r="C84" s="30" t="s">
        <v>11</v>
      </c>
      <c r="D84" s="27">
        <f>11139.2+2690-1490-3321.2</f>
        <v>9018</v>
      </c>
      <c r="E84" s="27">
        <f>15418.9-9957.2-5461.7</f>
        <v>0</v>
      </c>
      <c r="F84" s="27">
        <f>15418.9-9957.2</f>
        <v>5461.699999999999</v>
      </c>
      <c r="G84" s="38"/>
      <c r="H84" s="90"/>
    </row>
    <row r="85" spans="1:8" s="12" customFormat="1" ht="31.5">
      <c r="A85" s="100" t="s">
        <v>356</v>
      </c>
      <c r="B85" s="29"/>
      <c r="C85" s="30" t="s">
        <v>229</v>
      </c>
      <c r="D85" s="27">
        <f>D86</f>
        <v>19821</v>
      </c>
      <c r="E85" s="27">
        <f>E86</f>
        <v>0</v>
      </c>
      <c r="F85" s="27">
        <f>F86</f>
        <v>0</v>
      </c>
      <c r="G85" s="38"/>
      <c r="H85" s="90"/>
    </row>
    <row r="86" spans="1:8" s="12" customFormat="1" ht="31.5">
      <c r="A86" s="100" t="s">
        <v>356</v>
      </c>
      <c r="B86" s="29" t="s">
        <v>10</v>
      </c>
      <c r="C86" s="30" t="s">
        <v>11</v>
      </c>
      <c r="D86" s="27">
        <f>14283+5538</f>
        <v>19821</v>
      </c>
      <c r="E86" s="27">
        <v>0</v>
      </c>
      <c r="F86" s="27">
        <v>0</v>
      </c>
      <c r="G86" s="38"/>
      <c r="H86" s="90"/>
    </row>
    <row r="87" spans="1:8" s="12" customFormat="1" ht="49.5" customHeight="1">
      <c r="A87" s="100" t="s">
        <v>357</v>
      </c>
      <c r="B87" s="29"/>
      <c r="C87" s="23" t="s">
        <v>230</v>
      </c>
      <c r="D87" s="27">
        <f>D88</f>
        <v>7056.300000000001</v>
      </c>
      <c r="E87" s="27">
        <f>E88</f>
        <v>8993.1</v>
      </c>
      <c r="F87" s="27">
        <f>F88</f>
        <v>0</v>
      </c>
      <c r="G87" s="38"/>
      <c r="H87" s="90"/>
    </row>
    <row r="88" spans="1:8" s="12" customFormat="1" ht="31.5">
      <c r="A88" s="100" t="s">
        <v>357</v>
      </c>
      <c r="B88" s="29" t="s">
        <v>10</v>
      </c>
      <c r="C88" s="30" t="s">
        <v>11</v>
      </c>
      <c r="D88" s="27">
        <f>5855.1+619.1+582.1</f>
        <v>7056.300000000001</v>
      </c>
      <c r="E88" s="27">
        <v>8993.1</v>
      </c>
      <c r="F88" s="27">
        <v>0</v>
      </c>
      <c r="G88" s="38"/>
      <c r="H88" s="90"/>
    </row>
    <row r="89" spans="1:8" s="12" customFormat="1" ht="47.25">
      <c r="A89" s="100" t="s">
        <v>578</v>
      </c>
      <c r="B89" s="29"/>
      <c r="C89" s="30" t="s">
        <v>579</v>
      </c>
      <c r="D89" s="27">
        <f>D90</f>
        <v>118773.3</v>
      </c>
      <c r="E89" s="27">
        <f>E90</f>
        <v>6762.1</v>
      </c>
      <c r="F89" s="27">
        <f>F90</f>
        <v>6762.1</v>
      </c>
      <c r="G89" s="38"/>
      <c r="H89" s="90"/>
    </row>
    <row r="90" spans="1:8" s="12" customFormat="1" ht="15.75">
      <c r="A90" s="100" t="s">
        <v>578</v>
      </c>
      <c r="B90" s="28" t="s">
        <v>9</v>
      </c>
      <c r="C90" s="26" t="s">
        <v>651</v>
      </c>
      <c r="D90" s="37">
        <v>118773.3</v>
      </c>
      <c r="E90" s="37">
        <v>6762.1</v>
      </c>
      <c r="F90" s="37">
        <v>6762.1</v>
      </c>
      <c r="G90" s="38"/>
      <c r="H90" s="90"/>
    </row>
    <row r="91" spans="1:8" s="12" customFormat="1" ht="47.25">
      <c r="A91" s="100" t="s">
        <v>674</v>
      </c>
      <c r="B91" s="29"/>
      <c r="C91" s="30" t="s">
        <v>675</v>
      </c>
      <c r="D91" s="27">
        <f>D92</f>
        <v>68003.6</v>
      </c>
      <c r="E91" s="27">
        <f>E92</f>
        <v>0</v>
      </c>
      <c r="F91" s="27">
        <f>F92</f>
        <v>0</v>
      </c>
      <c r="G91" s="38"/>
      <c r="H91" s="90"/>
    </row>
    <row r="92" spans="1:8" s="12" customFormat="1" ht="15.75">
      <c r="A92" s="100" t="s">
        <v>674</v>
      </c>
      <c r="B92" s="28" t="s">
        <v>9</v>
      </c>
      <c r="C92" s="26" t="s">
        <v>651</v>
      </c>
      <c r="D92" s="37">
        <f>6251.9+41984.8+19766.9</f>
        <v>68003.6</v>
      </c>
      <c r="E92" s="37">
        <v>0</v>
      </c>
      <c r="F92" s="27">
        <v>0</v>
      </c>
      <c r="G92" s="38"/>
      <c r="H92" s="90"/>
    </row>
    <row r="93" spans="1:8" s="12" customFormat="1" ht="47.25">
      <c r="A93" s="100" t="s">
        <v>580</v>
      </c>
      <c r="B93" s="29"/>
      <c r="C93" s="30" t="s">
        <v>581</v>
      </c>
      <c r="D93" s="27">
        <f>D94</f>
        <v>6630.6</v>
      </c>
      <c r="E93" s="27">
        <f>E94</f>
        <v>0</v>
      </c>
      <c r="F93" s="27">
        <f>F94</f>
        <v>0</v>
      </c>
      <c r="G93" s="38"/>
      <c r="H93" s="90"/>
    </row>
    <row r="94" spans="1:8" s="12" customFormat="1" ht="15.75">
      <c r="A94" s="100" t="s">
        <v>580</v>
      </c>
      <c r="B94" s="28" t="s">
        <v>9</v>
      </c>
      <c r="C94" s="26" t="s">
        <v>651</v>
      </c>
      <c r="D94" s="37">
        <v>6630.6</v>
      </c>
      <c r="E94" s="37">
        <v>0</v>
      </c>
      <c r="F94" s="37">
        <v>0</v>
      </c>
      <c r="G94" s="38"/>
      <c r="H94" s="90"/>
    </row>
    <row r="95" spans="1:8" s="12" customFormat="1" ht="63">
      <c r="A95" s="100" t="s">
        <v>582</v>
      </c>
      <c r="B95" s="29"/>
      <c r="C95" s="30" t="s">
        <v>621</v>
      </c>
      <c r="D95" s="27">
        <f>D96</f>
        <v>736.9</v>
      </c>
      <c r="E95" s="27">
        <f>E96</f>
        <v>3195.1</v>
      </c>
      <c r="F95" s="27">
        <f>F96</f>
        <v>3195.1</v>
      </c>
      <c r="G95" s="38"/>
      <c r="H95" s="90"/>
    </row>
    <row r="96" spans="1:8" s="12" customFormat="1" ht="15.75">
      <c r="A96" s="100" t="s">
        <v>582</v>
      </c>
      <c r="B96" s="28" t="s">
        <v>9</v>
      </c>
      <c r="C96" s="26" t="s">
        <v>651</v>
      </c>
      <c r="D96" s="27">
        <f>736.9+466.9-466.9</f>
        <v>736.9</v>
      </c>
      <c r="E96" s="37">
        <v>3195.1</v>
      </c>
      <c r="F96" s="37">
        <v>3195.1</v>
      </c>
      <c r="G96" s="38"/>
      <c r="H96" s="90"/>
    </row>
    <row r="97" spans="1:8" s="12" customFormat="1" ht="15.75" hidden="1">
      <c r="A97" s="100" t="s">
        <v>625</v>
      </c>
      <c r="B97" s="28"/>
      <c r="C97" s="23" t="s">
        <v>626</v>
      </c>
      <c r="D97" s="27">
        <f aca="true" t="shared" si="2" ref="D97:F98">D98</f>
        <v>0</v>
      </c>
      <c r="E97" s="27">
        <f t="shared" si="2"/>
        <v>0</v>
      </c>
      <c r="F97" s="27">
        <f t="shared" si="2"/>
        <v>0</v>
      </c>
      <c r="G97" s="38"/>
      <c r="H97" s="90"/>
    </row>
    <row r="98" spans="1:8" s="12" customFormat="1" ht="31.5" hidden="1">
      <c r="A98" s="100" t="s">
        <v>627</v>
      </c>
      <c r="B98" s="28"/>
      <c r="C98" s="88" t="s">
        <v>628</v>
      </c>
      <c r="D98" s="27">
        <f t="shared" si="2"/>
        <v>0</v>
      </c>
      <c r="E98" s="27">
        <f t="shared" si="2"/>
        <v>0</v>
      </c>
      <c r="F98" s="27">
        <f t="shared" si="2"/>
        <v>0</v>
      </c>
      <c r="G98" s="38"/>
      <c r="H98" s="90"/>
    </row>
    <row r="99" spans="1:8" s="12" customFormat="1" ht="31.5" hidden="1">
      <c r="A99" s="100" t="s">
        <v>627</v>
      </c>
      <c r="B99" s="29" t="s">
        <v>10</v>
      </c>
      <c r="C99" s="30" t="s">
        <v>11</v>
      </c>
      <c r="D99" s="27"/>
      <c r="E99" s="27"/>
      <c r="F99" s="27"/>
      <c r="G99" s="38"/>
      <c r="H99" s="90"/>
    </row>
    <row r="100" spans="1:8" s="12" customFormat="1" ht="15.75" hidden="1">
      <c r="A100" s="100" t="s">
        <v>642</v>
      </c>
      <c r="B100" s="29"/>
      <c r="C100" s="30" t="s">
        <v>640</v>
      </c>
      <c r="D100" s="27">
        <f>D101</f>
        <v>0</v>
      </c>
      <c r="E100" s="27"/>
      <c r="F100" s="27"/>
      <c r="G100" s="38"/>
      <c r="H100" s="90"/>
    </row>
    <row r="101" spans="1:8" s="12" customFormat="1" ht="15.75" hidden="1">
      <c r="A101" s="100" t="s">
        <v>641</v>
      </c>
      <c r="B101" s="29" t="s">
        <v>14</v>
      </c>
      <c r="C101" s="30" t="s">
        <v>15</v>
      </c>
      <c r="D101" s="27"/>
      <c r="E101" s="27"/>
      <c r="F101" s="27"/>
      <c r="G101" s="38"/>
      <c r="H101" s="90"/>
    </row>
    <row r="102" spans="1:8" s="12" customFormat="1" ht="15.75">
      <c r="A102" s="100" t="s">
        <v>625</v>
      </c>
      <c r="B102" s="28"/>
      <c r="C102" s="23" t="s">
        <v>626</v>
      </c>
      <c r="D102" s="27">
        <f aca="true" t="shared" si="3" ref="D102:F103">D103</f>
        <v>3753.9</v>
      </c>
      <c r="E102" s="27">
        <f t="shared" si="3"/>
        <v>0</v>
      </c>
      <c r="F102" s="27">
        <f t="shared" si="3"/>
        <v>0</v>
      </c>
      <c r="G102" s="38"/>
      <c r="H102" s="90"/>
    </row>
    <row r="103" spans="1:8" s="12" customFormat="1" ht="31.5">
      <c r="A103" s="100" t="s">
        <v>627</v>
      </c>
      <c r="B103" s="28"/>
      <c r="C103" s="88" t="s">
        <v>628</v>
      </c>
      <c r="D103" s="27">
        <f t="shared" si="3"/>
        <v>3753.9</v>
      </c>
      <c r="E103" s="27">
        <f t="shared" si="3"/>
        <v>0</v>
      </c>
      <c r="F103" s="27">
        <f t="shared" si="3"/>
        <v>0</v>
      </c>
      <c r="G103" s="38"/>
      <c r="H103" s="90"/>
    </row>
    <row r="104" spans="1:8" s="12" customFormat="1" ht="31.5">
      <c r="A104" s="100" t="s">
        <v>627</v>
      </c>
      <c r="B104" s="29" t="s">
        <v>10</v>
      </c>
      <c r="C104" s="30" t="s">
        <v>11</v>
      </c>
      <c r="D104" s="27">
        <v>3753.9</v>
      </c>
      <c r="E104" s="27">
        <v>0</v>
      </c>
      <c r="F104" s="27">
        <v>0</v>
      </c>
      <c r="G104" s="38"/>
      <c r="H104" s="90"/>
    </row>
    <row r="105" spans="1:8" s="12" customFormat="1" ht="31.5">
      <c r="A105" s="100" t="s">
        <v>191</v>
      </c>
      <c r="B105" s="28"/>
      <c r="C105" s="23" t="s">
        <v>368</v>
      </c>
      <c r="D105" s="27">
        <f>D106+D108</f>
        <v>1500</v>
      </c>
      <c r="E105" s="27">
        <f>E106+E108</f>
        <v>0</v>
      </c>
      <c r="F105" s="27">
        <f>F106+F108</f>
        <v>0</v>
      </c>
      <c r="G105" s="38"/>
      <c r="H105" s="90"/>
    </row>
    <row r="106" spans="1:8" s="12" customFormat="1" ht="47.25">
      <c r="A106" s="100" t="s">
        <v>202</v>
      </c>
      <c r="B106" s="28"/>
      <c r="C106" s="30" t="s">
        <v>155</v>
      </c>
      <c r="D106" s="27">
        <f>D107</f>
        <v>1200</v>
      </c>
      <c r="E106" s="27">
        <f>E107</f>
        <v>0</v>
      </c>
      <c r="F106" s="27">
        <f>F107</f>
        <v>0</v>
      </c>
      <c r="G106" s="38"/>
      <c r="H106" s="90"/>
    </row>
    <row r="107" spans="1:8" s="12" customFormat="1" ht="31.5">
      <c r="A107" s="100" t="s">
        <v>202</v>
      </c>
      <c r="B107" s="29" t="s">
        <v>10</v>
      </c>
      <c r="C107" s="30" t="s">
        <v>11</v>
      </c>
      <c r="D107" s="27">
        <v>1200</v>
      </c>
      <c r="E107" s="27">
        <v>0</v>
      </c>
      <c r="F107" s="27">
        <v>0</v>
      </c>
      <c r="G107" s="38"/>
      <c r="H107" s="90"/>
    </row>
    <row r="108" spans="1:8" s="12" customFormat="1" ht="47.25">
      <c r="A108" s="100" t="s">
        <v>203</v>
      </c>
      <c r="B108" s="28"/>
      <c r="C108" s="30" t="s">
        <v>156</v>
      </c>
      <c r="D108" s="27">
        <f>D109</f>
        <v>300</v>
      </c>
      <c r="E108" s="27">
        <f>E109</f>
        <v>0</v>
      </c>
      <c r="F108" s="27">
        <f>F109</f>
        <v>0</v>
      </c>
      <c r="G108" s="38"/>
      <c r="H108" s="90"/>
    </row>
    <row r="109" spans="1:8" s="12" customFormat="1" ht="31.5">
      <c r="A109" s="100" t="s">
        <v>203</v>
      </c>
      <c r="B109" s="29" t="s">
        <v>10</v>
      </c>
      <c r="C109" s="30" t="s">
        <v>11</v>
      </c>
      <c r="D109" s="27">
        <v>300</v>
      </c>
      <c r="E109" s="27">
        <v>0</v>
      </c>
      <c r="F109" s="27">
        <v>0</v>
      </c>
      <c r="G109" s="38"/>
      <c r="H109" s="90"/>
    </row>
    <row r="110" spans="1:8" s="12" customFormat="1" ht="31.5">
      <c r="A110" s="115" t="s">
        <v>745</v>
      </c>
      <c r="B110" s="28"/>
      <c r="C110" s="30" t="s">
        <v>746</v>
      </c>
      <c r="D110" s="27">
        <f>D111+D113</f>
        <v>7450</v>
      </c>
      <c r="E110" s="27">
        <f>E111+E113</f>
        <v>0</v>
      </c>
      <c r="F110" s="27">
        <f>F111+F113</f>
        <v>0</v>
      </c>
      <c r="G110" s="38"/>
      <c r="H110" s="90"/>
    </row>
    <row r="111" spans="1:8" s="12" customFormat="1" ht="47.25">
      <c r="A111" s="115" t="s">
        <v>747</v>
      </c>
      <c r="B111" s="28"/>
      <c r="C111" s="30" t="s">
        <v>748</v>
      </c>
      <c r="D111" s="27">
        <f>D112</f>
        <v>5960</v>
      </c>
      <c r="E111" s="27">
        <f>E112</f>
        <v>0</v>
      </c>
      <c r="F111" s="27">
        <f>F112</f>
        <v>0</v>
      </c>
      <c r="G111" s="38"/>
      <c r="H111" s="90"/>
    </row>
    <row r="112" spans="1:8" s="12" customFormat="1" ht="31.5">
      <c r="A112" s="115" t="s">
        <v>747</v>
      </c>
      <c r="B112" s="29" t="s">
        <v>10</v>
      </c>
      <c r="C112" s="30" t="s">
        <v>11</v>
      </c>
      <c r="D112" s="27">
        <v>5960</v>
      </c>
      <c r="E112" s="27">
        <v>0</v>
      </c>
      <c r="F112" s="27">
        <v>0</v>
      </c>
      <c r="G112" s="38"/>
      <c r="H112" s="90"/>
    </row>
    <row r="113" spans="1:8" s="12" customFormat="1" ht="63">
      <c r="A113" s="115" t="s">
        <v>749</v>
      </c>
      <c r="B113" s="28"/>
      <c r="C113" s="23" t="s">
        <v>750</v>
      </c>
      <c r="D113" s="27">
        <f>D114</f>
        <v>1490</v>
      </c>
      <c r="E113" s="27">
        <f>E114</f>
        <v>0</v>
      </c>
      <c r="F113" s="27">
        <f>F114</f>
        <v>0</v>
      </c>
      <c r="G113" s="38"/>
      <c r="H113" s="90"/>
    </row>
    <row r="114" spans="1:8" s="12" customFormat="1" ht="31.5">
      <c r="A114" s="115" t="s">
        <v>749</v>
      </c>
      <c r="B114" s="29" t="s">
        <v>10</v>
      </c>
      <c r="C114" s="30" t="s">
        <v>11</v>
      </c>
      <c r="D114" s="27">
        <v>1490</v>
      </c>
      <c r="E114" s="27">
        <v>0</v>
      </c>
      <c r="F114" s="27">
        <v>0</v>
      </c>
      <c r="G114" s="38"/>
      <c r="H114" s="90"/>
    </row>
    <row r="115" spans="1:8" s="12" customFormat="1" ht="15.75">
      <c r="A115" s="98" t="s">
        <v>83</v>
      </c>
      <c r="B115" s="19"/>
      <c r="C115" s="20" t="s">
        <v>20</v>
      </c>
      <c r="D115" s="21">
        <f>D116+D130+D127</f>
        <v>58944.70000000001</v>
      </c>
      <c r="E115" s="21">
        <f>E116+E130+E127</f>
        <v>61659.3</v>
      </c>
      <c r="F115" s="21">
        <f>F116+F130+F127</f>
        <v>60302.3</v>
      </c>
      <c r="G115" s="38"/>
      <c r="H115" s="90"/>
    </row>
    <row r="116" spans="1:8" s="12" customFormat="1" ht="31.5">
      <c r="A116" s="100" t="s">
        <v>244</v>
      </c>
      <c r="B116" s="29"/>
      <c r="C116" s="23" t="s">
        <v>21</v>
      </c>
      <c r="D116" s="31">
        <f>D117+D119+D121+D123+D125</f>
        <v>58858.20000000001</v>
      </c>
      <c r="E116" s="31">
        <f>E117+E119+E121+E123+E125</f>
        <v>61614.5</v>
      </c>
      <c r="F116" s="31">
        <f>F117+F119+F121+F123+F125</f>
        <v>60257.5</v>
      </c>
      <c r="G116" s="38"/>
      <c r="H116" s="90"/>
    </row>
    <row r="117" spans="1:8" s="12" customFormat="1" ht="31.5">
      <c r="A117" s="100" t="s">
        <v>484</v>
      </c>
      <c r="B117" s="22"/>
      <c r="C117" s="88" t="s">
        <v>348</v>
      </c>
      <c r="D117" s="31">
        <f>D118</f>
        <v>30141.700000000004</v>
      </c>
      <c r="E117" s="31">
        <f>E118</f>
        <v>32898</v>
      </c>
      <c r="F117" s="31">
        <f>F118</f>
        <v>31541</v>
      </c>
      <c r="G117" s="38"/>
      <c r="H117" s="90"/>
    </row>
    <row r="118" spans="1:8" s="12" customFormat="1" ht="31.5">
      <c r="A118" s="100" t="s">
        <v>484</v>
      </c>
      <c r="B118" s="29" t="s">
        <v>10</v>
      </c>
      <c r="C118" s="30" t="s">
        <v>11</v>
      </c>
      <c r="D118" s="27">
        <f>29304.9+1563.7-208.6-518.3</f>
        <v>30141.700000000004</v>
      </c>
      <c r="E118" s="27">
        <f>33106.6-208.6</f>
        <v>32898</v>
      </c>
      <c r="F118" s="27">
        <f>31749.6-208.6</f>
        <v>31541</v>
      </c>
      <c r="G118" s="38"/>
      <c r="H118" s="90"/>
    </row>
    <row r="119" spans="1:8" s="12" customFormat="1" ht="31.5">
      <c r="A119" s="100" t="s">
        <v>123</v>
      </c>
      <c r="B119" s="29"/>
      <c r="C119" s="30" t="s">
        <v>157</v>
      </c>
      <c r="D119" s="27">
        <f>D120</f>
        <v>13328.7</v>
      </c>
      <c r="E119" s="27">
        <f>E120</f>
        <v>13328.7</v>
      </c>
      <c r="F119" s="27">
        <f>F120</f>
        <v>13328.7</v>
      </c>
      <c r="G119" s="38"/>
      <c r="H119" s="90"/>
    </row>
    <row r="120" spans="1:8" s="12" customFormat="1" ht="31.5">
      <c r="A120" s="100" t="s">
        <v>123</v>
      </c>
      <c r="B120" s="29" t="s">
        <v>10</v>
      </c>
      <c r="C120" s="30" t="s">
        <v>11</v>
      </c>
      <c r="D120" s="27">
        <f>9342.7+3986</f>
        <v>13328.7</v>
      </c>
      <c r="E120" s="27">
        <f>9342.7+3986</f>
        <v>13328.7</v>
      </c>
      <c r="F120" s="27">
        <f>9342.7+3986</f>
        <v>13328.7</v>
      </c>
      <c r="G120" s="38"/>
      <c r="H120" s="90"/>
    </row>
    <row r="121" spans="1:8" s="12" customFormat="1" ht="47.25">
      <c r="A121" s="100" t="s">
        <v>150</v>
      </c>
      <c r="B121" s="29"/>
      <c r="C121" s="30" t="s">
        <v>158</v>
      </c>
      <c r="D121" s="27">
        <f>D122</f>
        <v>701.6</v>
      </c>
      <c r="E121" s="27">
        <f>E122</f>
        <v>701.6</v>
      </c>
      <c r="F121" s="27">
        <f>F122</f>
        <v>701.6</v>
      </c>
      <c r="G121" s="38"/>
      <c r="H121" s="90"/>
    </row>
    <row r="122" spans="1:8" s="12" customFormat="1" ht="31.5">
      <c r="A122" s="100" t="s">
        <v>150</v>
      </c>
      <c r="B122" s="29" t="s">
        <v>10</v>
      </c>
      <c r="C122" s="30" t="s">
        <v>11</v>
      </c>
      <c r="D122" s="27">
        <f>493+208.6</f>
        <v>701.6</v>
      </c>
      <c r="E122" s="27">
        <f>493+208.6</f>
        <v>701.6</v>
      </c>
      <c r="F122" s="27">
        <f>493+208.6</f>
        <v>701.6</v>
      </c>
      <c r="G122" s="38"/>
      <c r="H122" s="90"/>
    </row>
    <row r="123" spans="1:8" s="12" customFormat="1" ht="31.5">
      <c r="A123" s="100" t="s">
        <v>667</v>
      </c>
      <c r="B123" s="29"/>
      <c r="C123" s="30" t="s">
        <v>666</v>
      </c>
      <c r="D123" s="27">
        <f>D124</f>
        <v>14586.2</v>
      </c>
      <c r="E123" s="27">
        <f>E124</f>
        <v>14586.2</v>
      </c>
      <c r="F123" s="27">
        <f>F124</f>
        <v>14586.2</v>
      </c>
      <c r="G123" s="38"/>
      <c r="H123" s="90"/>
    </row>
    <row r="124" spans="1:8" s="12" customFormat="1" ht="31.5">
      <c r="A124" s="100" t="s">
        <v>667</v>
      </c>
      <c r="B124" s="29" t="s">
        <v>10</v>
      </c>
      <c r="C124" s="30" t="s">
        <v>11</v>
      </c>
      <c r="D124" s="27">
        <v>14586.2</v>
      </c>
      <c r="E124" s="27">
        <v>14586.2</v>
      </c>
      <c r="F124" s="27">
        <v>14586.2</v>
      </c>
      <c r="G124" s="38"/>
      <c r="H124" s="90"/>
    </row>
    <row r="125" spans="1:8" s="12" customFormat="1" ht="110.25">
      <c r="A125" s="100" t="s">
        <v>669</v>
      </c>
      <c r="B125" s="29"/>
      <c r="C125" s="30" t="s">
        <v>668</v>
      </c>
      <c r="D125" s="27">
        <f>D126</f>
        <v>100</v>
      </c>
      <c r="E125" s="27">
        <f>E126</f>
        <v>100</v>
      </c>
      <c r="F125" s="27">
        <f>F126</f>
        <v>100</v>
      </c>
      <c r="G125" s="38"/>
      <c r="H125" s="90"/>
    </row>
    <row r="126" spans="1:8" s="12" customFormat="1" ht="31.5">
      <c r="A126" s="100" t="s">
        <v>669</v>
      </c>
      <c r="B126" s="29" t="s">
        <v>10</v>
      </c>
      <c r="C126" s="30" t="s">
        <v>11</v>
      </c>
      <c r="D126" s="27">
        <v>100</v>
      </c>
      <c r="E126" s="27">
        <v>100</v>
      </c>
      <c r="F126" s="27">
        <v>100</v>
      </c>
      <c r="G126" s="38"/>
      <c r="H126" s="90"/>
    </row>
    <row r="127" spans="1:8" s="12" customFormat="1" ht="31.5">
      <c r="A127" s="115">
        <v>130200</v>
      </c>
      <c r="B127" s="28"/>
      <c r="C127" s="23" t="s">
        <v>22</v>
      </c>
      <c r="D127" s="27">
        <f>D129</f>
        <v>44.8</v>
      </c>
      <c r="E127" s="27">
        <f>E129</f>
        <v>44.8</v>
      </c>
      <c r="F127" s="27">
        <f>F129</f>
        <v>44.8</v>
      </c>
      <c r="G127" s="38"/>
      <c r="H127" s="90"/>
    </row>
    <row r="128" spans="1:8" s="12" customFormat="1" ht="31.5">
      <c r="A128" s="100" t="s">
        <v>485</v>
      </c>
      <c r="B128" s="22"/>
      <c r="C128" s="88" t="s">
        <v>348</v>
      </c>
      <c r="D128" s="27">
        <f>D129</f>
        <v>44.8</v>
      </c>
      <c r="E128" s="27">
        <f>E129</f>
        <v>44.8</v>
      </c>
      <c r="F128" s="27">
        <f>F129</f>
        <v>44.8</v>
      </c>
      <c r="G128" s="38"/>
      <c r="H128" s="90"/>
    </row>
    <row r="129" spans="1:8" s="12" customFormat="1" ht="31.5">
      <c r="A129" s="100" t="s">
        <v>485</v>
      </c>
      <c r="B129" s="29" t="s">
        <v>10</v>
      </c>
      <c r="C129" s="30" t="s">
        <v>11</v>
      </c>
      <c r="D129" s="27">
        <v>44.8</v>
      </c>
      <c r="E129" s="27">
        <v>44.8</v>
      </c>
      <c r="F129" s="27">
        <v>44.8</v>
      </c>
      <c r="G129" s="38"/>
      <c r="H129" s="90"/>
    </row>
    <row r="130" spans="1:8" s="12" customFormat="1" ht="15.75">
      <c r="A130" s="115">
        <v>130300</v>
      </c>
      <c r="B130" s="28"/>
      <c r="C130" s="23" t="s">
        <v>560</v>
      </c>
      <c r="D130" s="27">
        <f>D131+D133</f>
        <v>41.7</v>
      </c>
      <c r="E130" s="27">
        <f aca="true" t="shared" si="4" ref="D130:F131">E131</f>
        <v>0</v>
      </c>
      <c r="F130" s="27">
        <f t="shared" si="4"/>
        <v>0</v>
      </c>
      <c r="G130" s="38"/>
      <c r="H130" s="90"/>
    </row>
    <row r="131" spans="1:8" s="12" customFormat="1" ht="31.5">
      <c r="A131" s="100" t="s">
        <v>486</v>
      </c>
      <c r="B131" s="22"/>
      <c r="C131" s="88" t="s">
        <v>348</v>
      </c>
      <c r="D131" s="27">
        <f t="shared" si="4"/>
        <v>41.7</v>
      </c>
      <c r="E131" s="27">
        <f t="shared" si="4"/>
        <v>0</v>
      </c>
      <c r="F131" s="27">
        <f t="shared" si="4"/>
        <v>0</v>
      </c>
      <c r="G131" s="38"/>
      <c r="H131" s="90"/>
    </row>
    <row r="132" spans="1:8" s="12" customFormat="1" ht="31.5">
      <c r="A132" s="100" t="s">
        <v>486</v>
      </c>
      <c r="B132" s="29" t="s">
        <v>10</v>
      </c>
      <c r="C132" s="30" t="s">
        <v>11</v>
      </c>
      <c r="D132" s="27">
        <v>41.7</v>
      </c>
      <c r="E132" s="27">
        <v>0</v>
      </c>
      <c r="F132" s="27">
        <v>0</v>
      </c>
      <c r="G132" s="38"/>
      <c r="H132" s="90"/>
    </row>
    <row r="133" spans="1:8" s="12" customFormat="1" ht="31.5" hidden="1">
      <c r="A133" s="100" t="s">
        <v>647</v>
      </c>
      <c r="B133" s="22"/>
      <c r="C133" s="88" t="s">
        <v>648</v>
      </c>
      <c r="D133" s="27">
        <f>D134</f>
        <v>0</v>
      </c>
      <c r="E133" s="27">
        <f>E134</f>
        <v>0</v>
      </c>
      <c r="F133" s="27">
        <f>F134</f>
        <v>0</v>
      </c>
      <c r="G133" s="38"/>
      <c r="H133" s="90"/>
    </row>
    <row r="134" spans="1:8" s="12" customFormat="1" ht="31.5" hidden="1">
      <c r="A134" s="100" t="s">
        <v>647</v>
      </c>
      <c r="B134" s="29" t="s">
        <v>10</v>
      </c>
      <c r="C134" s="30" t="s">
        <v>11</v>
      </c>
      <c r="D134" s="27"/>
      <c r="E134" s="27"/>
      <c r="F134" s="27"/>
      <c r="G134" s="38"/>
      <c r="H134" s="90"/>
    </row>
    <row r="135" spans="1:8" s="12" customFormat="1" ht="31.5" hidden="1">
      <c r="A135" s="100" t="s">
        <v>245</v>
      </c>
      <c r="B135" s="28"/>
      <c r="C135" s="23" t="s">
        <v>22</v>
      </c>
      <c r="D135" s="27">
        <f>D137</f>
        <v>0</v>
      </c>
      <c r="E135" s="27">
        <f>E137</f>
        <v>0</v>
      </c>
      <c r="F135" s="27">
        <f>F137</f>
        <v>0</v>
      </c>
      <c r="G135" s="38"/>
      <c r="H135" s="90"/>
    </row>
    <row r="136" spans="1:8" s="12" customFormat="1" ht="31.5" hidden="1">
      <c r="A136" s="100" t="s">
        <v>487</v>
      </c>
      <c r="B136" s="22"/>
      <c r="C136" s="88" t="s">
        <v>348</v>
      </c>
      <c r="D136" s="27"/>
      <c r="E136" s="27"/>
      <c r="F136" s="27"/>
      <c r="G136" s="38"/>
      <c r="H136" s="90"/>
    </row>
    <row r="137" spans="1:8" s="12" customFormat="1" ht="31.5" hidden="1">
      <c r="A137" s="100" t="s">
        <v>487</v>
      </c>
      <c r="B137" s="29" t="s">
        <v>10</v>
      </c>
      <c r="C137" s="30" t="s">
        <v>11</v>
      </c>
      <c r="D137" s="27"/>
      <c r="E137" s="27"/>
      <c r="F137" s="27"/>
      <c r="G137" s="38"/>
      <c r="H137" s="90"/>
    </row>
    <row r="138" spans="1:8" s="12" customFormat="1" ht="31.5">
      <c r="A138" s="98" t="s">
        <v>85</v>
      </c>
      <c r="B138" s="39"/>
      <c r="C138" s="20" t="s">
        <v>395</v>
      </c>
      <c r="D138" s="21">
        <f>D139+D148</f>
        <v>115383.4</v>
      </c>
      <c r="E138" s="21">
        <f>E139+E148</f>
        <v>105113.59999999999</v>
      </c>
      <c r="F138" s="21">
        <f>F139+F148</f>
        <v>105113.59999999999</v>
      </c>
      <c r="G138" s="38"/>
      <c r="H138" s="90"/>
    </row>
    <row r="139" spans="1:8" s="12" customFormat="1" ht="31.5">
      <c r="A139" s="100" t="s">
        <v>246</v>
      </c>
      <c r="B139" s="29"/>
      <c r="C139" s="23" t="s">
        <v>23</v>
      </c>
      <c r="D139" s="33">
        <f>D142+D146+D140</f>
        <v>102124.7</v>
      </c>
      <c r="E139" s="33">
        <f>E142+E146+E140</f>
        <v>102124.7</v>
      </c>
      <c r="F139" s="33">
        <f>F142+F146+F140</f>
        <v>102124.7</v>
      </c>
      <c r="G139" s="38"/>
      <c r="H139" s="90"/>
    </row>
    <row r="140" spans="1:8" s="12" customFormat="1" ht="31.5">
      <c r="A140" s="115" t="s">
        <v>488</v>
      </c>
      <c r="B140" s="29"/>
      <c r="C140" s="88" t="s">
        <v>348</v>
      </c>
      <c r="D140" s="27">
        <f>D141</f>
        <v>53057.8</v>
      </c>
      <c r="E140" s="27">
        <f>E141</f>
        <v>53057.8</v>
      </c>
      <c r="F140" s="27">
        <f>F141</f>
        <v>53057.8</v>
      </c>
      <c r="G140" s="38"/>
      <c r="H140" s="90"/>
    </row>
    <row r="141" spans="1:8" s="12" customFormat="1" ht="31.5">
      <c r="A141" s="115" t="s">
        <v>488</v>
      </c>
      <c r="B141" s="29" t="s">
        <v>10</v>
      </c>
      <c r="C141" s="30" t="s">
        <v>11</v>
      </c>
      <c r="D141" s="27">
        <v>53057.8</v>
      </c>
      <c r="E141" s="27">
        <v>53057.8</v>
      </c>
      <c r="F141" s="27">
        <v>53057.8</v>
      </c>
      <c r="G141" s="38"/>
      <c r="H141" s="90"/>
    </row>
    <row r="142" spans="1:8" s="12" customFormat="1" ht="15.75">
      <c r="A142" s="100" t="s">
        <v>124</v>
      </c>
      <c r="B142" s="29"/>
      <c r="C142" s="23" t="s">
        <v>159</v>
      </c>
      <c r="D142" s="27">
        <f>D143+D144</f>
        <v>42106.7</v>
      </c>
      <c r="E142" s="27">
        <f>E143+E144</f>
        <v>42106.7</v>
      </c>
      <c r="F142" s="27">
        <f>F143+F144</f>
        <v>42106.7</v>
      </c>
      <c r="G142" s="38"/>
      <c r="H142" s="90"/>
    </row>
    <row r="143" spans="1:8" s="12" customFormat="1" ht="31.5">
      <c r="A143" s="100" t="s">
        <v>124</v>
      </c>
      <c r="B143" s="29" t="s">
        <v>10</v>
      </c>
      <c r="C143" s="30" t="s">
        <v>11</v>
      </c>
      <c r="D143" s="27">
        <f>39442.2+1184</f>
        <v>40626.2</v>
      </c>
      <c r="E143" s="27">
        <v>39442.2</v>
      </c>
      <c r="F143" s="27">
        <v>39442.2</v>
      </c>
      <c r="G143" s="38"/>
      <c r="H143" s="90"/>
    </row>
    <row r="144" spans="1:8" s="12" customFormat="1" ht="47.25">
      <c r="A144" s="100" t="s">
        <v>470</v>
      </c>
      <c r="B144" s="29"/>
      <c r="C144" s="23" t="s">
        <v>471</v>
      </c>
      <c r="D144" s="27">
        <f>D145</f>
        <v>1480.5</v>
      </c>
      <c r="E144" s="27">
        <f>E145</f>
        <v>2664.5</v>
      </c>
      <c r="F144" s="27">
        <f>F145</f>
        <v>2664.5</v>
      </c>
      <c r="G144" s="38"/>
      <c r="H144" s="90"/>
    </row>
    <row r="145" spans="1:8" s="12" customFormat="1" ht="15.75">
      <c r="A145" s="100" t="s">
        <v>470</v>
      </c>
      <c r="B145" s="29" t="s">
        <v>12</v>
      </c>
      <c r="C145" s="23" t="s">
        <v>13</v>
      </c>
      <c r="D145" s="27">
        <f>2664.5-1184</f>
        <v>1480.5</v>
      </c>
      <c r="E145" s="27">
        <v>2664.5</v>
      </c>
      <c r="F145" s="27">
        <v>2664.5</v>
      </c>
      <c r="G145" s="38"/>
      <c r="H145" s="90"/>
    </row>
    <row r="146" spans="1:8" s="12" customFormat="1" ht="31.5">
      <c r="A146" s="100" t="s">
        <v>160</v>
      </c>
      <c r="B146" s="29"/>
      <c r="C146" s="23" t="s">
        <v>162</v>
      </c>
      <c r="D146" s="33">
        <f>D147</f>
        <v>6960.2</v>
      </c>
      <c r="E146" s="33">
        <f>E147</f>
        <v>6960.2</v>
      </c>
      <c r="F146" s="33">
        <f>F147</f>
        <v>6960.2</v>
      </c>
      <c r="G146" s="38"/>
      <c r="H146" s="90"/>
    </row>
    <row r="147" spans="1:8" s="12" customFormat="1" ht="31.5">
      <c r="A147" s="100" t="s">
        <v>160</v>
      </c>
      <c r="B147" s="29" t="s">
        <v>10</v>
      </c>
      <c r="C147" s="30" t="s">
        <v>11</v>
      </c>
      <c r="D147" s="27">
        <v>6960.2</v>
      </c>
      <c r="E147" s="27">
        <v>6960.2</v>
      </c>
      <c r="F147" s="27">
        <v>6960.2</v>
      </c>
      <c r="G147" s="38"/>
      <c r="H147" s="90"/>
    </row>
    <row r="148" spans="1:8" s="12" customFormat="1" ht="31.5">
      <c r="A148" s="115">
        <v>140200</v>
      </c>
      <c r="B148" s="29"/>
      <c r="C148" s="30" t="s">
        <v>404</v>
      </c>
      <c r="D148" s="31">
        <f>D149+D151+D153</f>
        <v>13258.7</v>
      </c>
      <c r="E148" s="31">
        <f>E149+E151+E153</f>
        <v>2988.9</v>
      </c>
      <c r="F148" s="31">
        <f>F149+F151+F153</f>
        <v>2988.9</v>
      </c>
      <c r="G148" s="38"/>
      <c r="H148" s="90"/>
    </row>
    <row r="149" spans="1:8" s="12" customFormat="1" ht="31.5">
      <c r="A149" s="115" t="s">
        <v>489</v>
      </c>
      <c r="B149" s="22"/>
      <c r="C149" s="88" t="s">
        <v>348</v>
      </c>
      <c r="D149" s="31">
        <f>D150</f>
        <v>5527.7</v>
      </c>
      <c r="E149" s="31">
        <f>E150</f>
        <v>2988.9</v>
      </c>
      <c r="F149" s="31">
        <f>F150</f>
        <v>2988.9</v>
      </c>
      <c r="G149" s="38"/>
      <c r="H149" s="90"/>
    </row>
    <row r="150" spans="1:8" s="12" customFormat="1" ht="31.5">
      <c r="A150" s="115" t="s">
        <v>489</v>
      </c>
      <c r="B150" s="29" t="s">
        <v>10</v>
      </c>
      <c r="C150" s="30" t="s">
        <v>11</v>
      </c>
      <c r="D150" s="27">
        <v>5527.7</v>
      </c>
      <c r="E150" s="27">
        <v>2988.9</v>
      </c>
      <c r="F150" s="27">
        <v>2988.9</v>
      </c>
      <c r="G150" s="38"/>
      <c r="H150" s="90"/>
    </row>
    <row r="151" spans="1:8" s="12" customFormat="1" ht="31.5">
      <c r="A151" s="100" t="s">
        <v>125</v>
      </c>
      <c r="B151" s="29"/>
      <c r="C151" s="23" t="s">
        <v>231</v>
      </c>
      <c r="D151" s="27">
        <f>D152</f>
        <v>4742</v>
      </c>
      <c r="E151" s="27">
        <f>E152</f>
        <v>0</v>
      </c>
      <c r="F151" s="27">
        <f>F152</f>
        <v>0</v>
      </c>
      <c r="G151" s="38"/>
      <c r="H151" s="90"/>
    </row>
    <row r="152" spans="1:8" s="12" customFormat="1" ht="31.5">
      <c r="A152" s="100" t="s">
        <v>125</v>
      </c>
      <c r="B152" s="29" t="s">
        <v>10</v>
      </c>
      <c r="C152" s="30" t="s">
        <v>11</v>
      </c>
      <c r="D152" s="27">
        <v>4742</v>
      </c>
      <c r="E152" s="27">
        <v>0</v>
      </c>
      <c r="F152" s="27">
        <v>0</v>
      </c>
      <c r="G152" s="38"/>
      <c r="H152" s="90"/>
    </row>
    <row r="153" spans="1:8" s="12" customFormat="1" ht="47.25">
      <c r="A153" s="100" t="s">
        <v>161</v>
      </c>
      <c r="B153" s="29"/>
      <c r="C153" s="23" t="s">
        <v>163</v>
      </c>
      <c r="D153" s="33">
        <f>D154</f>
        <v>2989</v>
      </c>
      <c r="E153" s="33">
        <f>E154</f>
        <v>0</v>
      </c>
      <c r="F153" s="33">
        <f>F154</f>
        <v>0</v>
      </c>
      <c r="G153" s="38"/>
      <c r="H153" s="90"/>
    </row>
    <row r="154" spans="1:8" s="12" customFormat="1" ht="31.5">
      <c r="A154" s="100" t="s">
        <v>161</v>
      </c>
      <c r="B154" s="29" t="s">
        <v>10</v>
      </c>
      <c r="C154" s="30" t="s">
        <v>11</v>
      </c>
      <c r="D154" s="27">
        <v>2989</v>
      </c>
      <c r="E154" s="27">
        <v>0</v>
      </c>
      <c r="F154" s="27">
        <v>0</v>
      </c>
      <c r="G154" s="38"/>
      <c r="H154" s="90"/>
    </row>
    <row r="155" spans="1:8" s="12" customFormat="1" ht="31.5">
      <c r="A155" s="98" t="s">
        <v>247</v>
      </c>
      <c r="B155" s="19"/>
      <c r="C155" s="20" t="s">
        <v>24</v>
      </c>
      <c r="D155" s="21">
        <f>D156+D160+D164</f>
        <v>62564</v>
      </c>
      <c r="E155" s="21">
        <f>E156+E160+E164</f>
        <v>62563.8</v>
      </c>
      <c r="F155" s="21">
        <f>F156+F160+F164</f>
        <v>62563.8</v>
      </c>
      <c r="G155" s="38"/>
      <c r="H155" s="90"/>
    </row>
    <row r="156" spans="1:8" s="12" customFormat="1" ht="31.5">
      <c r="A156" s="100" t="s">
        <v>248</v>
      </c>
      <c r="B156" s="29"/>
      <c r="C156" s="26" t="s">
        <v>25</v>
      </c>
      <c r="D156" s="27">
        <f>D157</f>
        <v>8048.6</v>
      </c>
      <c r="E156" s="27">
        <f>E157</f>
        <v>8048.4</v>
      </c>
      <c r="F156" s="27">
        <f>F157</f>
        <v>8048.4</v>
      </c>
      <c r="G156" s="38"/>
      <c r="H156" s="90"/>
    </row>
    <row r="157" spans="1:8" s="12" customFormat="1" ht="31.5">
      <c r="A157" s="100" t="s">
        <v>490</v>
      </c>
      <c r="B157" s="22"/>
      <c r="C157" s="88" t="s">
        <v>348</v>
      </c>
      <c r="D157" s="27">
        <f>D158+D159</f>
        <v>8048.6</v>
      </c>
      <c r="E157" s="27">
        <f>E158+E159</f>
        <v>8048.4</v>
      </c>
      <c r="F157" s="27">
        <f>F158+F159</f>
        <v>8048.4</v>
      </c>
      <c r="G157" s="38"/>
      <c r="H157" s="90"/>
    </row>
    <row r="158" spans="1:8" s="12" customFormat="1" ht="47.25">
      <c r="A158" s="100" t="s">
        <v>490</v>
      </c>
      <c r="B158" s="28" t="s">
        <v>7</v>
      </c>
      <c r="C158" s="26" t="s">
        <v>8</v>
      </c>
      <c r="D158" s="31">
        <v>6365.2</v>
      </c>
      <c r="E158" s="31">
        <v>6365.2</v>
      </c>
      <c r="F158" s="31">
        <v>6365.2</v>
      </c>
      <c r="G158" s="38"/>
      <c r="H158" s="90"/>
    </row>
    <row r="159" spans="1:8" s="12" customFormat="1" ht="15.75">
      <c r="A159" s="100" t="s">
        <v>490</v>
      </c>
      <c r="B159" s="28" t="s">
        <v>9</v>
      </c>
      <c r="C159" s="26" t="s">
        <v>651</v>
      </c>
      <c r="D159" s="31">
        <v>1683.4</v>
      </c>
      <c r="E159" s="31">
        <v>1683.2</v>
      </c>
      <c r="F159" s="31">
        <v>1683.2</v>
      </c>
      <c r="G159" s="38"/>
      <c r="H159" s="90"/>
    </row>
    <row r="160" spans="1:8" s="12" customFormat="1" ht="15.75">
      <c r="A160" s="100" t="s">
        <v>249</v>
      </c>
      <c r="B160" s="29"/>
      <c r="C160" s="26" t="s">
        <v>26</v>
      </c>
      <c r="D160" s="27">
        <f>D161</f>
        <v>39696.8</v>
      </c>
      <c r="E160" s="27">
        <f>E161</f>
        <v>39696.8</v>
      </c>
      <c r="F160" s="27">
        <f>F161</f>
        <v>39696.8</v>
      </c>
      <c r="G160" s="38"/>
      <c r="H160" s="90"/>
    </row>
    <row r="161" spans="1:8" s="12" customFormat="1" ht="31.5">
      <c r="A161" s="100" t="s">
        <v>491</v>
      </c>
      <c r="B161" s="22"/>
      <c r="C161" s="88" t="s">
        <v>348</v>
      </c>
      <c r="D161" s="27">
        <f>D162+D163</f>
        <v>39696.8</v>
      </c>
      <c r="E161" s="27">
        <f>E162+E163</f>
        <v>39696.8</v>
      </c>
      <c r="F161" s="27">
        <f>F162+F163</f>
        <v>39696.8</v>
      </c>
      <c r="G161" s="38"/>
      <c r="H161" s="90"/>
    </row>
    <row r="162" spans="1:8" s="12" customFormat="1" ht="47.25">
      <c r="A162" s="100" t="s">
        <v>491</v>
      </c>
      <c r="B162" s="28" t="s">
        <v>7</v>
      </c>
      <c r="C162" s="26" t="s">
        <v>8</v>
      </c>
      <c r="D162" s="31">
        <v>35391.8</v>
      </c>
      <c r="E162" s="31">
        <v>35391.8</v>
      </c>
      <c r="F162" s="31">
        <v>35391.8</v>
      </c>
      <c r="G162" s="38"/>
      <c r="H162" s="90"/>
    </row>
    <row r="163" spans="1:8" s="12" customFormat="1" ht="15.75">
      <c r="A163" s="100" t="s">
        <v>491</v>
      </c>
      <c r="B163" s="28" t="s">
        <v>9</v>
      </c>
      <c r="C163" s="26" t="s">
        <v>651</v>
      </c>
      <c r="D163" s="31">
        <v>4305</v>
      </c>
      <c r="E163" s="31">
        <v>4305</v>
      </c>
      <c r="F163" s="31">
        <v>4305</v>
      </c>
      <c r="G163" s="38"/>
      <c r="H163" s="90"/>
    </row>
    <row r="164" spans="1:8" s="12" customFormat="1" ht="31.5">
      <c r="A164" s="100" t="s">
        <v>250</v>
      </c>
      <c r="B164" s="29"/>
      <c r="C164" s="26" t="s">
        <v>396</v>
      </c>
      <c r="D164" s="27">
        <f>D165</f>
        <v>14818.6</v>
      </c>
      <c r="E164" s="27">
        <f>E165</f>
        <v>14818.6</v>
      </c>
      <c r="F164" s="27">
        <f>F165</f>
        <v>14818.6</v>
      </c>
      <c r="G164" s="38"/>
      <c r="H164" s="90"/>
    </row>
    <row r="165" spans="1:8" s="12" customFormat="1" ht="31.5">
      <c r="A165" s="100" t="s">
        <v>492</v>
      </c>
      <c r="B165" s="22"/>
      <c r="C165" s="88" t="s">
        <v>348</v>
      </c>
      <c r="D165" s="27">
        <f>D166+D167</f>
        <v>14818.6</v>
      </c>
      <c r="E165" s="27">
        <f>E166+E167</f>
        <v>14818.6</v>
      </c>
      <c r="F165" s="27">
        <f>F166+F167</f>
        <v>14818.6</v>
      </c>
      <c r="G165" s="38"/>
      <c r="H165" s="90"/>
    </row>
    <row r="166" spans="1:8" s="12" customFormat="1" ht="47.25">
      <c r="A166" s="100" t="s">
        <v>492</v>
      </c>
      <c r="B166" s="28" t="s">
        <v>7</v>
      </c>
      <c r="C166" s="26" t="s">
        <v>8</v>
      </c>
      <c r="D166" s="27">
        <v>13684.9</v>
      </c>
      <c r="E166" s="27">
        <v>13684.9</v>
      </c>
      <c r="F166" s="27">
        <v>13684.9</v>
      </c>
      <c r="G166" s="38"/>
      <c r="H166" s="90"/>
    </row>
    <row r="167" spans="1:8" s="12" customFormat="1" ht="15.75">
      <c r="A167" s="100" t="s">
        <v>492</v>
      </c>
      <c r="B167" s="28" t="s">
        <v>9</v>
      </c>
      <c r="C167" s="26" t="s">
        <v>651</v>
      </c>
      <c r="D167" s="31">
        <v>1133.7</v>
      </c>
      <c r="E167" s="31">
        <v>1133.7</v>
      </c>
      <c r="F167" s="31">
        <v>1133.7</v>
      </c>
      <c r="G167" s="38"/>
      <c r="H167" s="90"/>
    </row>
    <row r="168" spans="1:8" s="18" customFormat="1" ht="15.75">
      <c r="A168" s="97" t="s">
        <v>251</v>
      </c>
      <c r="B168" s="15"/>
      <c r="C168" s="16" t="s">
        <v>139</v>
      </c>
      <c r="D168" s="17">
        <f>D169+D204</f>
        <v>479940.60000000003</v>
      </c>
      <c r="E168" s="17">
        <f>E169+E204</f>
        <v>482274.2</v>
      </c>
      <c r="F168" s="17">
        <f>F169+F204</f>
        <v>482274.2</v>
      </c>
      <c r="G168" s="66"/>
      <c r="H168" s="128"/>
    </row>
    <row r="169" spans="1:8" s="12" customFormat="1" ht="15.75">
      <c r="A169" s="98" t="s">
        <v>252</v>
      </c>
      <c r="B169" s="19"/>
      <c r="C169" s="40" t="s">
        <v>27</v>
      </c>
      <c r="D169" s="21">
        <f>D170+D184+D198+D191+D201</f>
        <v>467288.80000000005</v>
      </c>
      <c r="E169" s="21">
        <f>E170+E184+E198+E191+E201</f>
        <v>464015.4</v>
      </c>
      <c r="F169" s="21">
        <f>F170+F184+F198+F191+F201</f>
        <v>464015.4</v>
      </c>
      <c r="G169" s="38"/>
      <c r="H169" s="90"/>
    </row>
    <row r="170" spans="1:8" s="12" customFormat="1" ht="15.75">
      <c r="A170" s="100" t="s">
        <v>253</v>
      </c>
      <c r="B170" s="29"/>
      <c r="C170" s="23" t="s">
        <v>28</v>
      </c>
      <c r="D170" s="35">
        <f>D171+D176+D179+D182</f>
        <v>119011.5</v>
      </c>
      <c r="E170" s="35">
        <f>E171+E176+E179</f>
        <v>117411.5</v>
      </c>
      <c r="F170" s="35">
        <f>F171+F176+F179</f>
        <v>117411.5</v>
      </c>
      <c r="G170" s="38"/>
      <c r="H170" s="90"/>
    </row>
    <row r="171" spans="1:8" s="12" customFormat="1" ht="31.5">
      <c r="A171" s="100" t="s">
        <v>493</v>
      </c>
      <c r="B171" s="22"/>
      <c r="C171" s="88" t="s">
        <v>348</v>
      </c>
      <c r="D171" s="35">
        <f>D172+D173+D174+D175</f>
        <v>76059</v>
      </c>
      <c r="E171" s="35">
        <f>E172+E173+E174+E175</f>
        <v>76239</v>
      </c>
      <c r="F171" s="35">
        <f>F172+F173+F174+F175</f>
        <v>76239</v>
      </c>
      <c r="G171" s="38"/>
      <c r="H171" s="90"/>
    </row>
    <row r="172" spans="1:8" s="12" customFormat="1" ht="47.25">
      <c r="A172" s="100" t="s">
        <v>493</v>
      </c>
      <c r="B172" s="28" t="s">
        <v>7</v>
      </c>
      <c r="C172" s="26" t="s">
        <v>8</v>
      </c>
      <c r="D172" s="31">
        <f>7446.6-63.6</f>
        <v>7383</v>
      </c>
      <c r="E172" s="31">
        <f>7446.6-63.6</f>
        <v>7383</v>
      </c>
      <c r="F172" s="31">
        <f>7446.6-63.6</f>
        <v>7383</v>
      </c>
      <c r="G172" s="38"/>
      <c r="H172" s="90"/>
    </row>
    <row r="173" spans="1:8" s="12" customFormat="1" ht="15.75">
      <c r="A173" s="100" t="s">
        <v>493</v>
      </c>
      <c r="B173" s="28" t="s">
        <v>9</v>
      </c>
      <c r="C173" s="26" t="s">
        <v>651</v>
      </c>
      <c r="D173" s="31">
        <v>1090.7</v>
      </c>
      <c r="E173" s="31">
        <v>1090.7</v>
      </c>
      <c r="F173" s="31">
        <v>1090.7</v>
      </c>
      <c r="G173" s="38"/>
      <c r="H173" s="90"/>
    </row>
    <row r="174" spans="1:8" s="12" customFormat="1" ht="31.5">
      <c r="A174" s="100" t="s">
        <v>493</v>
      </c>
      <c r="B174" s="28" t="s">
        <v>10</v>
      </c>
      <c r="C174" s="30" t="s">
        <v>11</v>
      </c>
      <c r="D174" s="35">
        <f>68322.8-557.5-180</f>
        <v>67585.3</v>
      </c>
      <c r="E174" s="35">
        <f>68322.8-557.5</f>
        <v>67765.3</v>
      </c>
      <c r="F174" s="35">
        <f>68322.8-557.5</f>
        <v>67765.3</v>
      </c>
      <c r="G174" s="38"/>
      <c r="H174" s="90"/>
    </row>
    <row r="175" spans="1:8" s="12" customFormat="1" ht="15.75" hidden="1">
      <c r="A175" s="100" t="s">
        <v>493</v>
      </c>
      <c r="B175" s="28" t="s">
        <v>12</v>
      </c>
      <c r="C175" s="26" t="s">
        <v>13</v>
      </c>
      <c r="D175" s="31"/>
      <c r="E175" s="31"/>
      <c r="F175" s="31"/>
      <c r="G175" s="38"/>
      <c r="H175" s="90"/>
    </row>
    <row r="176" spans="1:8" s="12" customFormat="1" ht="31.5">
      <c r="A176" s="100" t="s">
        <v>126</v>
      </c>
      <c r="B176" s="28"/>
      <c r="C176" s="30" t="s">
        <v>164</v>
      </c>
      <c r="D176" s="31">
        <f>D177+D178</f>
        <v>39113.9</v>
      </c>
      <c r="E176" s="31">
        <f>E177+E178</f>
        <v>39113.9</v>
      </c>
      <c r="F176" s="31">
        <f>F177+F178</f>
        <v>39113.9</v>
      </c>
      <c r="G176" s="38"/>
      <c r="H176" s="90"/>
    </row>
    <row r="177" spans="1:8" s="12" customFormat="1" ht="47.25">
      <c r="A177" s="100" t="s">
        <v>126</v>
      </c>
      <c r="B177" s="28" t="s">
        <v>7</v>
      </c>
      <c r="C177" s="26" t="s">
        <v>8</v>
      </c>
      <c r="D177" s="35">
        <f>2627.2+1209.2</f>
        <v>3836.3999999999996</v>
      </c>
      <c r="E177" s="35">
        <f>2627.2+1209.2</f>
        <v>3836.3999999999996</v>
      </c>
      <c r="F177" s="35">
        <f>2627.2+1209.2</f>
        <v>3836.3999999999996</v>
      </c>
      <c r="G177" s="38"/>
      <c r="H177" s="90"/>
    </row>
    <row r="178" spans="1:8" s="12" customFormat="1" ht="31.5">
      <c r="A178" s="100" t="s">
        <v>126</v>
      </c>
      <c r="B178" s="28" t="s">
        <v>10</v>
      </c>
      <c r="C178" s="30" t="s">
        <v>11</v>
      </c>
      <c r="D178" s="35">
        <f>24684.4+10593.1</f>
        <v>35277.5</v>
      </c>
      <c r="E178" s="35">
        <f>24684.4+10593.1</f>
        <v>35277.5</v>
      </c>
      <c r="F178" s="35">
        <f>24684.4+10593.1</f>
        <v>35277.5</v>
      </c>
      <c r="G178" s="38"/>
      <c r="H178" s="90"/>
    </row>
    <row r="179" spans="1:8" s="12" customFormat="1" ht="47.25">
      <c r="A179" s="100" t="s">
        <v>151</v>
      </c>
      <c r="B179" s="28"/>
      <c r="C179" s="30" t="s">
        <v>165</v>
      </c>
      <c r="D179" s="31">
        <f>D180+D181</f>
        <v>2058.6</v>
      </c>
      <c r="E179" s="31">
        <f>E180+E181</f>
        <v>2058.6</v>
      </c>
      <c r="F179" s="31">
        <f>F180+F181</f>
        <v>2058.6</v>
      </c>
      <c r="G179" s="38"/>
      <c r="H179" s="90"/>
    </row>
    <row r="180" spans="1:8" s="12" customFormat="1" ht="47.25">
      <c r="A180" s="100" t="s">
        <v>151</v>
      </c>
      <c r="B180" s="28" t="s">
        <v>7</v>
      </c>
      <c r="C180" s="26" t="s">
        <v>8</v>
      </c>
      <c r="D180" s="35">
        <f>138.3+63.6</f>
        <v>201.9</v>
      </c>
      <c r="E180" s="35">
        <f>138.3+63.6</f>
        <v>201.9</v>
      </c>
      <c r="F180" s="35">
        <f>138.3+63.6</f>
        <v>201.9</v>
      </c>
      <c r="G180" s="38"/>
      <c r="H180" s="90"/>
    </row>
    <row r="181" spans="1:8" s="12" customFormat="1" ht="31.5">
      <c r="A181" s="100" t="s">
        <v>151</v>
      </c>
      <c r="B181" s="28" t="s">
        <v>10</v>
      </c>
      <c r="C181" s="30" t="s">
        <v>11</v>
      </c>
      <c r="D181" s="35">
        <f>1299.2+557.5</f>
        <v>1856.7</v>
      </c>
      <c r="E181" s="35">
        <f>1299.2+557.5</f>
        <v>1856.7</v>
      </c>
      <c r="F181" s="35">
        <f>1299.2+557.5</f>
        <v>1856.7</v>
      </c>
      <c r="G181" s="38"/>
      <c r="H181" s="90"/>
    </row>
    <row r="182" spans="1:8" s="12" customFormat="1" ht="31.5">
      <c r="A182" s="115" t="s">
        <v>764</v>
      </c>
      <c r="B182" s="28"/>
      <c r="C182" s="30" t="s">
        <v>765</v>
      </c>
      <c r="D182" s="35">
        <f>D183</f>
        <v>1780</v>
      </c>
      <c r="E182" s="35">
        <f>E183</f>
        <v>0</v>
      </c>
      <c r="F182" s="35">
        <f>F183</f>
        <v>0</v>
      </c>
      <c r="G182" s="38"/>
      <c r="H182" s="90"/>
    </row>
    <row r="183" spans="1:8" s="12" customFormat="1" ht="31.5">
      <c r="A183" s="115" t="s">
        <v>764</v>
      </c>
      <c r="B183" s="28" t="s">
        <v>10</v>
      </c>
      <c r="C183" s="30" t="s">
        <v>11</v>
      </c>
      <c r="D183" s="35">
        <v>1780</v>
      </c>
      <c r="E183" s="35">
        <v>0</v>
      </c>
      <c r="F183" s="35">
        <v>0</v>
      </c>
      <c r="G183" s="38"/>
      <c r="H183" s="90"/>
    </row>
    <row r="184" spans="1:8" s="12" customFormat="1" ht="31.5">
      <c r="A184" s="100" t="s">
        <v>254</v>
      </c>
      <c r="B184" s="29"/>
      <c r="C184" s="41" t="s">
        <v>29</v>
      </c>
      <c r="D184" s="35">
        <f>D185+D187+D189</f>
        <v>193378.4</v>
      </c>
      <c r="E184" s="35">
        <f>E185+E187+E189</f>
        <v>193378.4</v>
      </c>
      <c r="F184" s="35">
        <f>F185+F187+F189</f>
        <v>193378.4</v>
      </c>
      <c r="G184" s="38"/>
      <c r="H184" s="90"/>
    </row>
    <row r="185" spans="1:8" s="12" customFormat="1" ht="31.5">
      <c r="A185" s="100" t="s">
        <v>494</v>
      </c>
      <c r="B185" s="22"/>
      <c r="C185" s="88" t="s">
        <v>348</v>
      </c>
      <c r="D185" s="35">
        <f>D186</f>
        <v>116093</v>
      </c>
      <c r="E185" s="35">
        <f>E186</f>
        <v>116093</v>
      </c>
      <c r="F185" s="35">
        <f>F186</f>
        <v>116093</v>
      </c>
      <c r="G185" s="38"/>
      <c r="H185" s="90"/>
    </row>
    <row r="186" spans="1:8" s="12" customFormat="1" ht="31.5">
      <c r="A186" s="100" t="s">
        <v>494</v>
      </c>
      <c r="B186" s="29" t="s">
        <v>10</v>
      </c>
      <c r="C186" s="30" t="s">
        <v>11</v>
      </c>
      <c r="D186" s="35">
        <f>117113.8-1020.8</f>
        <v>116093</v>
      </c>
      <c r="E186" s="35">
        <f>117113.8-1020.8</f>
        <v>116093</v>
      </c>
      <c r="F186" s="35">
        <f>117113.8-1020.8</f>
        <v>116093</v>
      </c>
      <c r="G186" s="38"/>
      <c r="H186" s="90"/>
    </row>
    <row r="187" spans="1:8" s="12" customFormat="1" ht="31.5">
      <c r="A187" s="100" t="s">
        <v>127</v>
      </c>
      <c r="B187" s="29"/>
      <c r="C187" s="30" t="s">
        <v>164</v>
      </c>
      <c r="D187" s="35">
        <f>D188</f>
        <v>73421.1</v>
      </c>
      <c r="E187" s="35">
        <f>E188</f>
        <v>73421.1</v>
      </c>
      <c r="F187" s="35">
        <f>F188</f>
        <v>73421.1</v>
      </c>
      <c r="G187" s="38"/>
      <c r="H187" s="90"/>
    </row>
    <row r="188" spans="1:8" s="12" customFormat="1" ht="31.5">
      <c r="A188" s="100" t="s">
        <v>127</v>
      </c>
      <c r="B188" s="28" t="s">
        <v>10</v>
      </c>
      <c r="C188" s="30" t="s">
        <v>11</v>
      </c>
      <c r="D188" s="35">
        <f>54028.1+19393</f>
        <v>73421.1</v>
      </c>
      <c r="E188" s="35">
        <f>54028.1+19393</f>
        <v>73421.1</v>
      </c>
      <c r="F188" s="35">
        <f>54028.1+19393</f>
        <v>73421.1</v>
      </c>
      <c r="G188" s="38"/>
      <c r="H188" s="90"/>
    </row>
    <row r="189" spans="1:8" s="12" customFormat="1" ht="47.25">
      <c r="A189" s="100" t="s">
        <v>152</v>
      </c>
      <c r="B189" s="28"/>
      <c r="C189" s="30" t="s">
        <v>165</v>
      </c>
      <c r="D189" s="35">
        <f>D190</f>
        <v>3864.3</v>
      </c>
      <c r="E189" s="35">
        <f>E190</f>
        <v>3864.3</v>
      </c>
      <c r="F189" s="35">
        <f>F190</f>
        <v>3864.3</v>
      </c>
      <c r="G189" s="38"/>
      <c r="H189" s="90"/>
    </row>
    <row r="190" spans="1:8" s="12" customFormat="1" ht="31.5">
      <c r="A190" s="100" t="s">
        <v>152</v>
      </c>
      <c r="B190" s="28" t="s">
        <v>10</v>
      </c>
      <c r="C190" s="30" t="s">
        <v>11</v>
      </c>
      <c r="D190" s="35">
        <f>2843.5+1020.8</f>
        <v>3864.3</v>
      </c>
      <c r="E190" s="35">
        <f>2843.5+1020.8</f>
        <v>3864.3</v>
      </c>
      <c r="F190" s="35">
        <f>2843.5+1020.8</f>
        <v>3864.3</v>
      </c>
      <c r="G190" s="38"/>
      <c r="H190" s="90"/>
    </row>
    <row r="191" spans="1:8" s="12" customFormat="1" ht="15.75">
      <c r="A191" s="99" t="s">
        <v>255</v>
      </c>
      <c r="B191" s="22"/>
      <c r="C191" s="23" t="s">
        <v>372</v>
      </c>
      <c r="D191" s="37">
        <f>D192+D194+D196</f>
        <v>153225.5</v>
      </c>
      <c r="E191" s="37">
        <f>E192+E194+E196</f>
        <v>153225.5</v>
      </c>
      <c r="F191" s="37">
        <f>F192+F194+F196</f>
        <v>153225.5</v>
      </c>
      <c r="G191" s="38"/>
      <c r="H191" s="90"/>
    </row>
    <row r="192" spans="1:8" s="12" customFormat="1" ht="31.5">
      <c r="A192" s="100" t="s">
        <v>495</v>
      </c>
      <c r="B192" s="22"/>
      <c r="C192" s="88" t="s">
        <v>348</v>
      </c>
      <c r="D192" s="37">
        <f>D193</f>
        <v>111135.09999999999</v>
      </c>
      <c r="E192" s="37">
        <f>E193</f>
        <v>111135.09999999999</v>
      </c>
      <c r="F192" s="37">
        <f>F193</f>
        <v>111135.09999999999</v>
      </c>
      <c r="G192" s="38"/>
      <c r="H192" s="90"/>
    </row>
    <row r="193" spans="1:8" s="12" customFormat="1" ht="31.5">
      <c r="A193" s="100" t="s">
        <v>495</v>
      </c>
      <c r="B193" s="29" t="s">
        <v>10</v>
      </c>
      <c r="C193" s="30" t="s">
        <v>11</v>
      </c>
      <c r="D193" s="33">
        <f>111682.4-547.3</f>
        <v>111135.09999999999</v>
      </c>
      <c r="E193" s="33">
        <f>111682.4-547.3</f>
        <v>111135.09999999999</v>
      </c>
      <c r="F193" s="33">
        <f>111682.4-547.3</f>
        <v>111135.09999999999</v>
      </c>
      <c r="G193" s="38"/>
      <c r="H193" s="90"/>
    </row>
    <row r="194" spans="1:8" s="12" customFormat="1" ht="31.5">
      <c r="A194" s="100" t="s">
        <v>128</v>
      </c>
      <c r="B194" s="29"/>
      <c r="C194" s="23" t="s">
        <v>157</v>
      </c>
      <c r="D194" s="27">
        <f>D195</f>
        <v>39985.9</v>
      </c>
      <c r="E194" s="27">
        <f>E195</f>
        <v>39985.9</v>
      </c>
      <c r="F194" s="27">
        <f>F195</f>
        <v>39985.9</v>
      </c>
      <c r="G194" s="38"/>
      <c r="H194" s="90"/>
    </row>
    <row r="195" spans="1:8" s="12" customFormat="1" ht="31.5">
      <c r="A195" s="100" t="s">
        <v>128</v>
      </c>
      <c r="B195" s="29" t="s">
        <v>10</v>
      </c>
      <c r="C195" s="30" t="s">
        <v>11</v>
      </c>
      <c r="D195" s="33">
        <f>29611.8+10374.1</f>
        <v>39985.9</v>
      </c>
      <c r="E195" s="33">
        <f>29611.8+10374.1</f>
        <v>39985.9</v>
      </c>
      <c r="F195" s="33">
        <f>29611.8+10374.1</f>
        <v>39985.9</v>
      </c>
      <c r="G195" s="38"/>
      <c r="H195" s="90"/>
    </row>
    <row r="196" spans="1:8" s="12" customFormat="1" ht="47.25">
      <c r="A196" s="100" t="s">
        <v>153</v>
      </c>
      <c r="B196" s="29"/>
      <c r="C196" s="23" t="s">
        <v>158</v>
      </c>
      <c r="D196" s="27">
        <f>D197</f>
        <v>2104.5</v>
      </c>
      <c r="E196" s="27">
        <f>E197</f>
        <v>2104.5</v>
      </c>
      <c r="F196" s="27">
        <f>F197</f>
        <v>2104.5</v>
      </c>
      <c r="G196" s="38"/>
      <c r="H196" s="90"/>
    </row>
    <row r="197" spans="1:8" s="12" customFormat="1" ht="31.5">
      <c r="A197" s="100" t="s">
        <v>153</v>
      </c>
      <c r="B197" s="29" t="s">
        <v>10</v>
      </c>
      <c r="C197" s="30" t="s">
        <v>11</v>
      </c>
      <c r="D197" s="33">
        <f>1557.2+547.3</f>
        <v>2104.5</v>
      </c>
      <c r="E197" s="33">
        <f>1557.2+547.3</f>
        <v>2104.5</v>
      </c>
      <c r="F197" s="33">
        <f>1557.2+547.3</f>
        <v>2104.5</v>
      </c>
      <c r="G197" s="38"/>
      <c r="H197" s="90"/>
    </row>
    <row r="198" spans="1:8" s="12" customFormat="1" ht="31.5">
      <c r="A198" s="100" t="s">
        <v>256</v>
      </c>
      <c r="B198" s="29"/>
      <c r="C198" s="23" t="s">
        <v>373</v>
      </c>
      <c r="D198" s="31">
        <f aca="true" t="shared" si="5" ref="D198:F199">D199</f>
        <v>1673.4</v>
      </c>
      <c r="E198" s="31">
        <f t="shared" si="5"/>
        <v>0</v>
      </c>
      <c r="F198" s="31">
        <f t="shared" si="5"/>
        <v>0</v>
      </c>
      <c r="G198" s="38"/>
      <c r="H198" s="90"/>
    </row>
    <row r="199" spans="1:8" s="12" customFormat="1" ht="31.5">
      <c r="A199" s="100" t="s">
        <v>496</v>
      </c>
      <c r="B199" s="22"/>
      <c r="C199" s="88" t="s">
        <v>348</v>
      </c>
      <c r="D199" s="31">
        <f t="shared" si="5"/>
        <v>1673.4</v>
      </c>
      <c r="E199" s="31">
        <f t="shared" si="5"/>
        <v>0</v>
      </c>
      <c r="F199" s="31">
        <f t="shared" si="5"/>
        <v>0</v>
      </c>
      <c r="G199" s="38"/>
      <c r="H199" s="90"/>
    </row>
    <row r="200" spans="1:8" s="12" customFormat="1" ht="31.5">
      <c r="A200" s="100" t="s">
        <v>496</v>
      </c>
      <c r="B200" s="29" t="s">
        <v>10</v>
      </c>
      <c r="C200" s="30" t="s">
        <v>11</v>
      </c>
      <c r="D200" s="27">
        <f>1066.4+607</f>
        <v>1673.4</v>
      </c>
      <c r="E200" s="27">
        <v>0</v>
      </c>
      <c r="F200" s="27">
        <v>0</v>
      </c>
      <c r="G200" s="38"/>
      <c r="H200" s="90"/>
    </row>
    <row r="201" spans="1:8" s="12" customFormat="1" ht="47.25" hidden="1">
      <c r="A201" s="100" t="s">
        <v>474</v>
      </c>
      <c r="B201" s="29"/>
      <c r="C201" s="23" t="s">
        <v>389</v>
      </c>
      <c r="D201" s="27">
        <f aca="true" t="shared" si="6" ref="D201:F202">D202</f>
        <v>0</v>
      </c>
      <c r="E201" s="27">
        <f t="shared" si="6"/>
        <v>0</v>
      </c>
      <c r="F201" s="27">
        <f t="shared" si="6"/>
        <v>0</v>
      </c>
      <c r="G201" s="38"/>
      <c r="H201" s="90"/>
    </row>
    <row r="202" spans="1:8" s="12" customFormat="1" ht="63" hidden="1">
      <c r="A202" s="100" t="s">
        <v>475</v>
      </c>
      <c r="B202" s="29"/>
      <c r="C202" s="30" t="s">
        <v>206</v>
      </c>
      <c r="D202" s="27">
        <f t="shared" si="6"/>
        <v>0</v>
      </c>
      <c r="E202" s="27">
        <f t="shared" si="6"/>
        <v>0</v>
      </c>
      <c r="F202" s="27">
        <f t="shared" si="6"/>
        <v>0</v>
      </c>
      <c r="G202" s="38"/>
      <c r="H202" s="90"/>
    </row>
    <row r="203" spans="1:8" s="12" customFormat="1" ht="31.5" hidden="1">
      <c r="A203" s="100" t="s">
        <v>475</v>
      </c>
      <c r="B203" s="29" t="s">
        <v>10</v>
      </c>
      <c r="C203" s="30" t="s">
        <v>11</v>
      </c>
      <c r="D203" s="33"/>
      <c r="E203" s="27"/>
      <c r="F203" s="27"/>
      <c r="G203" s="38"/>
      <c r="H203" s="90"/>
    </row>
    <row r="204" spans="1:8" s="12" customFormat="1" ht="31.5">
      <c r="A204" s="98" t="s">
        <v>257</v>
      </c>
      <c r="B204" s="19"/>
      <c r="C204" s="40" t="s">
        <v>374</v>
      </c>
      <c r="D204" s="21">
        <f>D205+D209</f>
        <v>12651.8</v>
      </c>
      <c r="E204" s="21">
        <f>E205+E209</f>
        <v>18258.800000000003</v>
      </c>
      <c r="F204" s="21">
        <f>F205+F209</f>
        <v>18258.800000000003</v>
      </c>
      <c r="G204" s="38"/>
      <c r="H204" s="90"/>
    </row>
    <row r="205" spans="1:8" s="12" customFormat="1" ht="31.5">
      <c r="A205" s="100" t="s">
        <v>258</v>
      </c>
      <c r="B205" s="29"/>
      <c r="C205" s="23" t="s">
        <v>369</v>
      </c>
      <c r="D205" s="31">
        <f>D206</f>
        <v>3593.2</v>
      </c>
      <c r="E205" s="31">
        <f>E206</f>
        <v>9200.2</v>
      </c>
      <c r="F205" s="31">
        <f>F206</f>
        <v>9150.2</v>
      </c>
      <c r="G205" s="38"/>
      <c r="H205" s="90"/>
    </row>
    <row r="206" spans="1:8" s="12" customFormat="1" ht="31.5">
      <c r="A206" s="100" t="s">
        <v>497</v>
      </c>
      <c r="B206" s="22"/>
      <c r="C206" s="88" t="s">
        <v>348</v>
      </c>
      <c r="D206" s="31">
        <f>D207+D208</f>
        <v>3593.2</v>
      </c>
      <c r="E206" s="31">
        <f>E207+E208</f>
        <v>9200.2</v>
      </c>
      <c r="F206" s="31">
        <f>F207+F208</f>
        <v>9150.2</v>
      </c>
      <c r="G206" s="38"/>
      <c r="H206" s="90"/>
    </row>
    <row r="207" spans="1:8" s="12" customFormat="1" ht="15.75">
      <c r="A207" s="100" t="s">
        <v>497</v>
      </c>
      <c r="B207" s="28" t="s">
        <v>9</v>
      </c>
      <c r="C207" s="26" t="s">
        <v>651</v>
      </c>
      <c r="D207" s="33">
        <v>12.5</v>
      </c>
      <c r="E207" s="33">
        <v>12.5</v>
      </c>
      <c r="F207" s="33">
        <v>12.5</v>
      </c>
      <c r="G207" s="38"/>
      <c r="H207" s="90"/>
    </row>
    <row r="208" spans="1:8" s="12" customFormat="1" ht="31.5">
      <c r="A208" s="100" t="s">
        <v>497</v>
      </c>
      <c r="B208" s="29" t="s">
        <v>10</v>
      </c>
      <c r="C208" s="30" t="s">
        <v>11</v>
      </c>
      <c r="D208" s="33">
        <f>8121.3-4540.6</f>
        <v>3580.7</v>
      </c>
      <c r="E208" s="33">
        <v>9187.7</v>
      </c>
      <c r="F208" s="33">
        <v>9137.7</v>
      </c>
      <c r="G208" s="38"/>
      <c r="H208" s="90"/>
    </row>
    <row r="209" spans="1:8" s="12" customFormat="1" ht="15.75">
      <c r="A209" s="100" t="s">
        <v>259</v>
      </c>
      <c r="B209" s="29"/>
      <c r="C209" s="23" t="s">
        <v>375</v>
      </c>
      <c r="D209" s="33">
        <f>D210</f>
        <v>9058.6</v>
      </c>
      <c r="E209" s="33">
        <f>E210</f>
        <v>9058.6</v>
      </c>
      <c r="F209" s="33">
        <f>F210</f>
        <v>9108.6</v>
      </c>
      <c r="G209" s="38"/>
      <c r="H209" s="90"/>
    </row>
    <row r="210" spans="1:8" s="12" customFormat="1" ht="31.5">
      <c r="A210" s="100" t="s">
        <v>498</v>
      </c>
      <c r="B210" s="22"/>
      <c r="C210" s="88" t="s">
        <v>348</v>
      </c>
      <c r="D210" s="33">
        <f>D211+D212</f>
        <v>9058.6</v>
      </c>
      <c r="E210" s="33">
        <f>E211+E212</f>
        <v>9058.6</v>
      </c>
      <c r="F210" s="33">
        <f>F211+F212</f>
        <v>9108.6</v>
      </c>
      <c r="G210" s="38"/>
      <c r="H210" s="90"/>
    </row>
    <row r="211" spans="1:8" s="12" customFormat="1" ht="47.25">
      <c r="A211" s="100" t="s">
        <v>498</v>
      </c>
      <c r="B211" s="28" t="s">
        <v>7</v>
      </c>
      <c r="C211" s="26" t="s">
        <v>8</v>
      </c>
      <c r="D211" s="31">
        <v>9053</v>
      </c>
      <c r="E211" s="31">
        <v>9053</v>
      </c>
      <c r="F211" s="31">
        <v>9053</v>
      </c>
      <c r="G211" s="38"/>
      <c r="H211" s="90"/>
    </row>
    <row r="212" spans="1:8" s="12" customFormat="1" ht="15.75">
      <c r="A212" s="100" t="s">
        <v>498</v>
      </c>
      <c r="B212" s="28" t="s">
        <v>9</v>
      </c>
      <c r="C212" s="26" t="s">
        <v>651</v>
      </c>
      <c r="D212" s="31">
        <v>5.6</v>
      </c>
      <c r="E212" s="31">
        <v>5.6</v>
      </c>
      <c r="F212" s="31">
        <f>5.6+50</f>
        <v>55.6</v>
      </c>
      <c r="G212" s="38"/>
      <c r="H212" s="90"/>
    </row>
    <row r="213" spans="1:8" s="18" customFormat="1" ht="31.5">
      <c r="A213" s="97" t="s">
        <v>260</v>
      </c>
      <c r="B213" s="15"/>
      <c r="C213" s="16" t="s">
        <v>144</v>
      </c>
      <c r="D213" s="17">
        <f>D214+D234</f>
        <v>106587.7</v>
      </c>
      <c r="E213" s="17">
        <f>E214+E234</f>
        <v>93414.4</v>
      </c>
      <c r="F213" s="17">
        <f>F214+F234</f>
        <v>93414.4</v>
      </c>
      <c r="G213" s="66"/>
      <c r="H213" s="129"/>
    </row>
    <row r="214" spans="1:8" s="12" customFormat="1" ht="15.75">
      <c r="A214" s="98" t="s">
        <v>261</v>
      </c>
      <c r="B214" s="19"/>
      <c r="C214" s="20" t="s">
        <v>30</v>
      </c>
      <c r="D214" s="21">
        <f>D222+D215+D229</f>
        <v>68178.2</v>
      </c>
      <c r="E214" s="21">
        <f>E222+E215+E229</f>
        <v>67858.2</v>
      </c>
      <c r="F214" s="21">
        <f>F222+F215+F229</f>
        <v>67858.2</v>
      </c>
      <c r="G214" s="38"/>
      <c r="H214" s="90"/>
    </row>
    <row r="215" spans="1:8" s="12" customFormat="1" ht="31.5">
      <c r="A215" s="100" t="s">
        <v>262</v>
      </c>
      <c r="B215" s="29"/>
      <c r="C215" s="23" t="s">
        <v>370</v>
      </c>
      <c r="D215" s="37">
        <f>D216</f>
        <v>3500</v>
      </c>
      <c r="E215" s="37">
        <f>E216</f>
        <v>3768.9</v>
      </c>
      <c r="F215" s="37">
        <f>F216</f>
        <v>3768.9</v>
      </c>
      <c r="G215" s="38"/>
      <c r="H215" s="90"/>
    </row>
    <row r="216" spans="1:8" s="12" customFormat="1" ht="31.5">
      <c r="A216" s="100" t="s">
        <v>499</v>
      </c>
      <c r="B216" s="29"/>
      <c r="C216" s="88" t="s">
        <v>348</v>
      </c>
      <c r="D216" s="37">
        <f>D217+D218+D219</f>
        <v>3500</v>
      </c>
      <c r="E216" s="37">
        <f>E217+E218+E219</f>
        <v>3768.9</v>
      </c>
      <c r="F216" s="37">
        <f>F217+F218+F219</f>
        <v>3768.9</v>
      </c>
      <c r="G216" s="38"/>
      <c r="H216" s="90"/>
    </row>
    <row r="217" spans="1:8" s="12" customFormat="1" ht="47.25">
      <c r="A217" s="100" t="s">
        <v>499</v>
      </c>
      <c r="B217" s="25" t="s">
        <v>7</v>
      </c>
      <c r="C217" s="26" t="s">
        <v>8</v>
      </c>
      <c r="D217" s="27">
        <v>200</v>
      </c>
      <c r="E217" s="27">
        <v>200</v>
      </c>
      <c r="F217" s="27">
        <v>200</v>
      </c>
      <c r="G217" s="38"/>
      <c r="H217" s="90"/>
    </row>
    <row r="218" spans="1:8" s="12" customFormat="1" ht="15.75">
      <c r="A218" s="100" t="s">
        <v>499</v>
      </c>
      <c r="B218" s="28" t="s">
        <v>9</v>
      </c>
      <c r="C218" s="26" t="s">
        <v>651</v>
      </c>
      <c r="D218" s="33">
        <v>1800</v>
      </c>
      <c r="E218" s="33">
        <v>2068.9</v>
      </c>
      <c r="F218" s="33">
        <v>2068.9</v>
      </c>
      <c r="G218" s="38"/>
      <c r="H218" s="90"/>
    </row>
    <row r="219" spans="1:8" s="12" customFormat="1" ht="31.5">
      <c r="A219" s="100" t="s">
        <v>499</v>
      </c>
      <c r="B219" s="29" t="s">
        <v>10</v>
      </c>
      <c r="C219" s="30" t="s">
        <v>11</v>
      </c>
      <c r="D219" s="33">
        <v>1500</v>
      </c>
      <c r="E219" s="33">
        <v>1500</v>
      </c>
      <c r="F219" s="33">
        <v>1500</v>
      </c>
      <c r="G219" s="38"/>
      <c r="H219" s="90"/>
    </row>
    <row r="220" spans="1:8" s="12" customFormat="1" ht="31.5" hidden="1">
      <c r="A220" s="100" t="s">
        <v>472</v>
      </c>
      <c r="B220" s="28"/>
      <c r="C220" s="26" t="s">
        <v>473</v>
      </c>
      <c r="D220" s="33">
        <f>D221</f>
        <v>0</v>
      </c>
      <c r="E220" s="33">
        <f>E221</f>
        <v>0</v>
      </c>
      <c r="F220" s="33">
        <f>F221</f>
        <v>0</v>
      </c>
      <c r="G220" s="38"/>
      <c r="H220" s="90"/>
    </row>
    <row r="221" spans="1:8" s="12" customFormat="1" ht="31.5" hidden="1">
      <c r="A221" s="100" t="s">
        <v>472</v>
      </c>
      <c r="B221" s="29" t="s">
        <v>10</v>
      </c>
      <c r="C221" s="30" t="s">
        <v>11</v>
      </c>
      <c r="D221" s="33"/>
      <c r="E221" s="33"/>
      <c r="F221" s="33"/>
      <c r="G221" s="38"/>
      <c r="H221" s="90"/>
    </row>
    <row r="222" spans="1:8" s="12" customFormat="1" ht="15.75">
      <c r="A222" s="100" t="s">
        <v>390</v>
      </c>
      <c r="B222" s="29"/>
      <c r="C222" s="23" t="s">
        <v>371</v>
      </c>
      <c r="D222" s="37">
        <f>D223+D226+D227</f>
        <v>64678.2</v>
      </c>
      <c r="E222" s="37">
        <f>E223+E226+E227</f>
        <v>64089.3</v>
      </c>
      <c r="F222" s="37">
        <f>F223+F226+F227</f>
        <v>64089.3</v>
      </c>
      <c r="G222" s="38"/>
      <c r="H222" s="90"/>
    </row>
    <row r="223" spans="1:8" s="12" customFormat="1" ht="31.5">
      <c r="A223" s="100" t="s">
        <v>500</v>
      </c>
      <c r="B223" s="29"/>
      <c r="C223" s="88" t="s">
        <v>348</v>
      </c>
      <c r="D223" s="37">
        <f>D224</f>
        <v>64258.2</v>
      </c>
      <c r="E223" s="37">
        <f>E224</f>
        <v>63989.3</v>
      </c>
      <c r="F223" s="37">
        <f>F224</f>
        <v>63989.3</v>
      </c>
      <c r="G223" s="38"/>
      <c r="H223" s="90"/>
    </row>
    <row r="224" spans="1:8" s="12" customFormat="1" ht="31.5">
      <c r="A224" s="100" t="s">
        <v>500</v>
      </c>
      <c r="B224" s="29" t="s">
        <v>10</v>
      </c>
      <c r="C224" s="30" t="s">
        <v>11</v>
      </c>
      <c r="D224" s="27">
        <v>64258.2</v>
      </c>
      <c r="E224" s="27">
        <v>63989.3</v>
      </c>
      <c r="F224" s="27">
        <v>63989.3</v>
      </c>
      <c r="G224" s="38"/>
      <c r="H224" s="90"/>
    </row>
    <row r="225" spans="1:8" s="12" customFormat="1" ht="47.25">
      <c r="A225" s="100" t="s">
        <v>583</v>
      </c>
      <c r="B225" s="29"/>
      <c r="C225" s="88" t="s">
        <v>447</v>
      </c>
      <c r="D225" s="27">
        <f>D226</f>
        <v>320</v>
      </c>
      <c r="E225" s="27">
        <f>E226</f>
        <v>0</v>
      </c>
      <c r="F225" s="27">
        <f>F226</f>
        <v>0</v>
      </c>
      <c r="G225" s="38"/>
      <c r="H225" s="90"/>
    </row>
    <row r="226" spans="1:8" s="12" customFormat="1" ht="31.5">
      <c r="A226" s="100" t="s">
        <v>583</v>
      </c>
      <c r="B226" s="29" t="s">
        <v>10</v>
      </c>
      <c r="C226" s="30" t="s">
        <v>11</v>
      </c>
      <c r="D226" s="27">
        <v>320</v>
      </c>
      <c r="E226" s="27">
        <v>0</v>
      </c>
      <c r="F226" s="27">
        <v>0</v>
      </c>
      <c r="G226" s="38"/>
      <c r="H226" s="90"/>
    </row>
    <row r="227" spans="1:8" s="12" customFormat="1" ht="63">
      <c r="A227" s="100" t="s">
        <v>584</v>
      </c>
      <c r="B227" s="29"/>
      <c r="C227" s="88" t="s">
        <v>448</v>
      </c>
      <c r="D227" s="27">
        <f>D228</f>
        <v>100</v>
      </c>
      <c r="E227" s="27">
        <f>E228</f>
        <v>100</v>
      </c>
      <c r="F227" s="27">
        <f>F228</f>
        <v>100</v>
      </c>
      <c r="G227" s="38"/>
      <c r="H227" s="90"/>
    </row>
    <row r="228" spans="1:8" s="12" customFormat="1" ht="31.5">
      <c r="A228" s="100" t="s">
        <v>584</v>
      </c>
      <c r="B228" s="29" t="s">
        <v>10</v>
      </c>
      <c r="C228" s="30" t="s">
        <v>11</v>
      </c>
      <c r="D228" s="27">
        <v>100</v>
      </c>
      <c r="E228" s="27">
        <v>100</v>
      </c>
      <c r="F228" s="27">
        <v>100</v>
      </c>
      <c r="G228" s="38"/>
      <c r="H228" s="90"/>
    </row>
    <row r="229" spans="1:8" s="12" customFormat="1" ht="47.25" hidden="1">
      <c r="A229" s="100" t="s">
        <v>204</v>
      </c>
      <c r="B229" s="29"/>
      <c r="C229" s="23" t="s">
        <v>391</v>
      </c>
      <c r="D229" s="33">
        <f>D232</f>
        <v>0</v>
      </c>
      <c r="E229" s="33">
        <f>E232</f>
        <v>0</v>
      </c>
      <c r="F229" s="33">
        <f>F232</f>
        <v>0</v>
      </c>
      <c r="G229" s="38"/>
      <c r="H229" s="90"/>
    </row>
    <row r="230" spans="1:8" s="12" customFormat="1" ht="47.25" hidden="1">
      <c r="A230" s="100" t="s">
        <v>207</v>
      </c>
      <c r="B230" s="29"/>
      <c r="C230" s="30" t="s">
        <v>447</v>
      </c>
      <c r="D230" s="33">
        <f>D231</f>
        <v>0</v>
      </c>
      <c r="E230" s="33">
        <f>E231</f>
        <v>0</v>
      </c>
      <c r="F230" s="33">
        <f>F231</f>
        <v>0</v>
      </c>
      <c r="G230" s="38"/>
      <c r="H230" s="90"/>
    </row>
    <row r="231" spans="1:8" s="12" customFormat="1" ht="30" customHeight="1" hidden="1">
      <c r="A231" s="100" t="s">
        <v>207</v>
      </c>
      <c r="B231" s="29" t="s">
        <v>10</v>
      </c>
      <c r="C231" s="30" t="s">
        <v>11</v>
      </c>
      <c r="D231" s="33"/>
      <c r="E231" s="33"/>
      <c r="F231" s="33"/>
      <c r="G231" s="38"/>
      <c r="H231" s="90"/>
    </row>
    <row r="232" spans="1:8" s="12" customFormat="1" ht="63" hidden="1">
      <c r="A232" s="100" t="s">
        <v>205</v>
      </c>
      <c r="B232" s="29"/>
      <c r="C232" s="30" t="s">
        <v>448</v>
      </c>
      <c r="D232" s="33">
        <f>D233</f>
        <v>0</v>
      </c>
      <c r="E232" s="33">
        <f>E233</f>
        <v>0</v>
      </c>
      <c r="F232" s="33">
        <f>F233</f>
        <v>0</v>
      </c>
      <c r="G232" s="38"/>
      <c r="H232" s="90"/>
    </row>
    <row r="233" spans="1:8" s="12" customFormat="1" ht="31.5" hidden="1">
      <c r="A233" s="100" t="s">
        <v>205</v>
      </c>
      <c r="B233" s="29" t="s">
        <v>10</v>
      </c>
      <c r="C233" s="30" t="s">
        <v>11</v>
      </c>
      <c r="D233" s="33">
        <f>62.3-62.3</f>
        <v>0</v>
      </c>
      <c r="E233" s="37">
        <f>100-100</f>
        <v>0</v>
      </c>
      <c r="F233" s="37">
        <f>100-100</f>
        <v>0</v>
      </c>
      <c r="G233" s="38"/>
      <c r="H233" s="90"/>
    </row>
    <row r="234" spans="1:8" s="12" customFormat="1" ht="15.75">
      <c r="A234" s="98" t="s">
        <v>263</v>
      </c>
      <c r="B234" s="19"/>
      <c r="C234" s="40" t="s">
        <v>31</v>
      </c>
      <c r="D234" s="21">
        <f>D235+D238+D241</f>
        <v>38409.5</v>
      </c>
      <c r="E234" s="21">
        <f>E235+E238+E241</f>
        <v>25556.2</v>
      </c>
      <c r="F234" s="21">
        <f>F235+F238+F241</f>
        <v>25556.2</v>
      </c>
      <c r="G234" s="38"/>
      <c r="H234" s="90"/>
    </row>
    <row r="235" spans="1:8" s="12" customFormat="1" ht="15.75">
      <c r="A235" s="100" t="s">
        <v>264</v>
      </c>
      <c r="B235" s="22"/>
      <c r="C235" s="23" t="s">
        <v>32</v>
      </c>
      <c r="D235" s="31">
        <f aca="true" t="shared" si="7" ref="D235:F236">D236</f>
        <v>554.9</v>
      </c>
      <c r="E235" s="31">
        <f t="shared" si="7"/>
        <v>618.3</v>
      </c>
      <c r="F235" s="31">
        <f t="shared" si="7"/>
        <v>618.3</v>
      </c>
      <c r="G235" s="38"/>
      <c r="H235" s="90"/>
    </row>
    <row r="236" spans="1:8" s="12" customFormat="1" ht="31.5">
      <c r="A236" s="100" t="s">
        <v>501</v>
      </c>
      <c r="B236" s="22"/>
      <c r="C236" s="88" t="s">
        <v>348</v>
      </c>
      <c r="D236" s="31">
        <f t="shared" si="7"/>
        <v>554.9</v>
      </c>
      <c r="E236" s="31">
        <f t="shared" si="7"/>
        <v>618.3</v>
      </c>
      <c r="F236" s="31">
        <f t="shared" si="7"/>
        <v>618.3</v>
      </c>
      <c r="G236" s="38"/>
      <c r="H236" s="90"/>
    </row>
    <row r="237" spans="1:8" s="12" customFormat="1" ht="31.5">
      <c r="A237" s="100" t="s">
        <v>501</v>
      </c>
      <c r="B237" s="29" t="s">
        <v>10</v>
      </c>
      <c r="C237" s="30" t="s">
        <v>11</v>
      </c>
      <c r="D237" s="37">
        <f>618.3-63.4</f>
        <v>554.9</v>
      </c>
      <c r="E237" s="37">
        <v>618.3</v>
      </c>
      <c r="F237" s="37">
        <v>618.3</v>
      </c>
      <c r="G237" s="38"/>
      <c r="H237" s="90"/>
    </row>
    <row r="238" spans="1:8" s="12" customFormat="1" ht="31.5">
      <c r="A238" s="100" t="s">
        <v>265</v>
      </c>
      <c r="B238" s="29"/>
      <c r="C238" s="41" t="s">
        <v>449</v>
      </c>
      <c r="D238" s="33">
        <f aca="true" t="shared" si="8" ref="D238:F239">D239</f>
        <v>21537.9</v>
      </c>
      <c r="E238" s="33">
        <f t="shared" si="8"/>
        <v>21537.9</v>
      </c>
      <c r="F238" s="33">
        <f t="shared" si="8"/>
        <v>21537.9</v>
      </c>
      <c r="G238" s="38"/>
      <c r="H238" s="90"/>
    </row>
    <row r="239" spans="1:8" s="12" customFormat="1" ht="31.5">
      <c r="A239" s="100" t="s">
        <v>502</v>
      </c>
      <c r="B239" s="22"/>
      <c r="C239" s="88" t="s">
        <v>348</v>
      </c>
      <c r="D239" s="33">
        <f>D240</f>
        <v>21537.9</v>
      </c>
      <c r="E239" s="33">
        <f t="shared" si="8"/>
        <v>21537.9</v>
      </c>
      <c r="F239" s="33">
        <f t="shared" si="8"/>
        <v>21537.9</v>
      </c>
      <c r="G239" s="38"/>
      <c r="H239" s="90"/>
    </row>
    <row r="240" spans="1:8" s="12" customFormat="1" ht="31.5">
      <c r="A240" s="100" t="s">
        <v>502</v>
      </c>
      <c r="B240" s="29" t="s">
        <v>10</v>
      </c>
      <c r="C240" s="30" t="s">
        <v>11</v>
      </c>
      <c r="D240" s="33">
        <v>21537.9</v>
      </c>
      <c r="E240" s="33">
        <v>21537.9</v>
      </c>
      <c r="F240" s="33">
        <v>21537.9</v>
      </c>
      <c r="G240" s="38"/>
      <c r="H240" s="90"/>
    </row>
    <row r="241" spans="1:8" s="12" customFormat="1" ht="15.75">
      <c r="A241" s="101" t="s">
        <v>266</v>
      </c>
      <c r="B241" s="25"/>
      <c r="C241" s="26" t="s">
        <v>184</v>
      </c>
      <c r="D241" s="35">
        <f>D242+D244+D246</f>
        <v>16316.699999999999</v>
      </c>
      <c r="E241" s="35">
        <f aca="true" t="shared" si="9" ref="D241:F242">E242</f>
        <v>3400</v>
      </c>
      <c r="F241" s="35">
        <f t="shared" si="9"/>
        <v>3400</v>
      </c>
      <c r="G241" s="38"/>
      <c r="H241" s="90"/>
    </row>
    <row r="242" spans="1:8" s="12" customFormat="1" ht="15.75">
      <c r="A242" s="100" t="s">
        <v>185</v>
      </c>
      <c r="B242" s="34"/>
      <c r="C242" s="26" t="s">
        <v>166</v>
      </c>
      <c r="D242" s="27">
        <f t="shared" si="9"/>
        <v>16316.699999999999</v>
      </c>
      <c r="E242" s="27">
        <f t="shared" si="9"/>
        <v>3400</v>
      </c>
      <c r="F242" s="27">
        <f t="shared" si="9"/>
        <v>3400</v>
      </c>
      <c r="G242" s="38"/>
      <c r="H242" s="90"/>
    </row>
    <row r="243" spans="1:8" s="12" customFormat="1" ht="15.75">
      <c r="A243" s="100" t="s">
        <v>185</v>
      </c>
      <c r="B243" s="34" t="s">
        <v>16</v>
      </c>
      <c r="C243" s="26" t="s">
        <v>17</v>
      </c>
      <c r="D243" s="27">
        <f>3400+13053.3-136.6</f>
        <v>16316.699999999999</v>
      </c>
      <c r="E243" s="27">
        <v>3400</v>
      </c>
      <c r="F243" s="27">
        <v>3400</v>
      </c>
      <c r="G243" s="38"/>
      <c r="H243" s="90"/>
    </row>
    <row r="244" spans="1:8" s="12" customFormat="1" ht="47.25" hidden="1">
      <c r="A244" s="100" t="s">
        <v>585</v>
      </c>
      <c r="B244" s="34"/>
      <c r="C244" s="26" t="s">
        <v>586</v>
      </c>
      <c r="D244" s="27">
        <f>D245</f>
        <v>0</v>
      </c>
      <c r="E244" s="27">
        <f>E245</f>
        <v>0</v>
      </c>
      <c r="F244" s="27">
        <f>F245</f>
        <v>0</v>
      </c>
      <c r="G244" s="38"/>
      <c r="H244" s="90"/>
    </row>
    <row r="245" spans="1:8" s="12" customFormat="1" ht="15.75" hidden="1">
      <c r="A245" s="100" t="s">
        <v>585</v>
      </c>
      <c r="B245" s="34" t="s">
        <v>16</v>
      </c>
      <c r="C245" s="26" t="s">
        <v>17</v>
      </c>
      <c r="D245" s="27"/>
      <c r="E245" s="27"/>
      <c r="F245" s="27"/>
      <c r="G245" s="38"/>
      <c r="H245" s="90"/>
    </row>
    <row r="246" spans="1:8" s="12" customFormat="1" ht="63" hidden="1">
      <c r="A246" s="100" t="s">
        <v>587</v>
      </c>
      <c r="B246" s="34"/>
      <c r="C246" s="26" t="s">
        <v>588</v>
      </c>
      <c r="D246" s="27">
        <f>D247</f>
        <v>0</v>
      </c>
      <c r="E246" s="27">
        <f>E247</f>
        <v>0</v>
      </c>
      <c r="F246" s="27">
        <f>F247</f>
        <v>0</v>
      </c>
      <c r="G246" s="38"/>
      <c r="H246" s="90"/>
    </row>
    <row r="247" spans="1:8" s="12" customFormat="1" ht="15.75" hidden="1">
      <c r="A247" s="100" t="s">
        <v>587</v>
      </c>
      <c r="B247" s="34" t="s">
        <v>16</v>
      </c>
      <c r="C247" s="26" t="s">
        <v>17</v>
      </c>
      <c r="D247" s="27"/>
      <c r="E247" s="27"/>
      <c r="F247" s="27"/>
      <c r="G247" s="38"/>
      <c r="H247" s="90"/>
    </row>
    <row r="248" spans="1:8" s="18" customFormat="1" ht="15.75">
      <c r="A248" s="97" t="s">
        <v>267</v>
      </c>
      <c r="B248" s="15"/>
      <c r="C248" s="16" t="s">
        <v>143</v>
      </c>
      <c r="D248" s="17">
        <f>D249+D278</f>
        <v>87078.40000000001</v>
      </c>
      <c r="E248" s="17">
        <f>E249+E278</f>
        <v>87078.40000000001</v>
      </c>
      <c r="F248" s="17">
        <f>F249+F278</f>
        <v>87078.40000000001</v>
      </c>
      <c r="G248" s="66"/>
      <c r="H248" s="129"/>
    </row>
    <row r="249" spans="1:8" s="12" customFormat="1" ht="31.5">
      <c r="A249" s="98" t="s">
        <v>268</v>
      </c>
      <c r="B249" s="39"/>
      <c r="C249" s="20" t="s">
        <v>399</v>
      </c>
      <c r="D249" s="21">
        <f>D250+D254+D275+D268</f>
        <v>86582.6</v>
      </c>
      <c r="E249" s="21">
        <f>E250+E254+E275+E268</f>
        <v>86582.6</v>
      </c>
      <c r="F249" s="21">
        <f>F250+F254+F275+F268</f>
        <v>86582.6</v>
      </c>
      <c r="G249" s="38"/>
      <c r="H249" s="90"/>
    </row>
    <row r="250" spans="1:8" s="12" customFormat="1" ht="31.5">
      <c r="A250" s="102" t="s">
        <v>269</v>
      </c>
      <c r="B250" s="42"/>
      <c r="C250" s="26" t="s">
        <v>33</v>
      </c>
      <c r="D250" s="35">
        <f>D251</f>
        <v>11048</v>
      </c>
      <c r="E250" s="35">
        <f>E251</f>
        <v>11048</v>
      </c>
      <c r="F250" s="35">
        <f>F251</f>
        <v>11048</v>
      </c>
      <c r="G250" s="38"/>
      <c r="H250" s="90"/>
    </row>
    <row r="251" spans="1:8" s="12" customFormat="1" ht="31.5">
      <c r="A251" s="100" t="s">
        <v>503</v>
      </c>
      <c r="B251" s="22"/>
      <c r="C251" s="88" t="s">
        <v>348</v>
      </c>
      <c r="D251" s="35">
        <f>D252+D253</f>
        <v>11048</v>
      </c>
      <c r="E251" s="35">
        <f>E252+E253</f>
        <v>11048</v>
      </c>
      <c r="F251" s="35">
        <f>F252+F253</f>
        <v>11048</v>
      </c>
      <c r="G251" s="38"/>
      <c r="H251" s="90"/>
    </row>
    <row r="252" spans="1:8" s="12" customFormat="1" ht="15.75">
      <c r="A252" s="102" t="s">
        <v>503</v>
      </c>
      <c r="B252" s="42" t="s">
        <v>16</v>
      </c>
      <c r="C252" s="26" t="s">
        <v>17</v>
      </c>
      <c r="D252" s="35">
        <v>6160</v>
      </c>
      <c r="E252" s="35">
        <v>6160</v>
      </c>
      <c r="F252" s="35">
        <v>6160</v>
      </c>
      <c r="G252" s="38"/>
      <c r="H252" s="90"/>
    </row>
    <row r="253" spans="1:8" s="12" customFormat="1" ht="31.5">
      <c r="A253" s="102" t="s">
        <v>503</v>
      </c>
      <c r="B253" s="28" t="s">
        <v>10</v>
      </c>
      <c r="C253" s="30" t="s">
        <v>11</v>
      </c>
      <c r="D253" s="35">
        <v>4888</v>
      </c>
      <c r="E253" s="35">
        <v>4888</v>
      </c>
      <c r="F253" s="35">
        <v>4888</v>
      </c>
      <c r="G253" s="38"/>
      <c r="H253" s="90"/>
    </row>
    <row r="254" spans="1:8" s="12" customFormat="1" ht="31.5">
      <c r="A254" s="102" t="s">
        <v>270</v>
      </c>
      <c r="B254" s="42"/>
      <c r="C254" s="26" t="s">
        <v>400</v>
      </c>
      <c r="D254" s="35">
        <f>D255+D258+D260+D262+D265</f>
        <v>72884.6</v>
      </c>
      <c r="E254" s="35">
        <f>E255+E258+E260+E262+E265</f>
        <v>72884.6</v>
      </c>
      <c r="F254" s="35">
        <f>F255+F258+F260+F262+F265</f>
        <v>72884.6</v>
      </c>
      <c r="G254" s="38"/>
      <c r="H254" s="90"/>
    </row>
    <row r="255" spans="1:8" s="12" customFormat="1" ht="31.5">
      <c r="A255" s="102" t="s">
        <v>504</v>
      </c>
      <c r="B255" s="42"/>
      <c r="C255" s="88" t="s">
        <v>348</v>
      </c>
      <c r="D255" s="35">
        <f>D256+D257</f>
        <v>66693.8</v>
      </c>
      <c r="E255" s="35">
        <f>E256+E257</f>
        <v>66693.8</v>
      </c>
      <c r="F255" s="35">
        <f>F256+F257</f>
        <v>66693.8</v>
      </c>
      <c r="G255" s="38"/>
      <c r="H255" s="90"/>
    </row>
    <row r="256" spans="1:8" s="12" customFormat="1" ht="15.75" hidden="1">
      <c r="A256" s="102" t="s">
        <v>504</v>
      </c>
      <c r="B256" s="28" t="s">
        <v>9</v>
      </c>
      <c r="C256" s="26" t="s">
        <v>651</v>
      </c>
      <c r="D256" s="35"/>
      <c r="E256" s="35"/>
      <c r="F256" s="35"/>
      <c r="G256" s="38"/>
      <c r="H256" s="90"/>
    </row>
    <row r="257" spans="1:8" s="12" customFormat="1" ht="15.75">
      <c r="A257" s="102" t="s">
        <v>504</v>
      </c>
      <c r="B257" s="42" t="s">
        <v>16</v>
      </c>
      <c r="C257" s="26" t="s">
        <v>17</v>
      </c>
      <c r="D257" s="35">
        <v>66693.8</v>
      </c>
      <c r="E257" s="35">
        <v>66693.8</v>
      </c>
      <c r="F257" s="35">
        <v>66693.8</v>
      </c>
      <c r="G257" s="38"/>
      <c r="H257" s="90"/>
    </row>
    <row r="258" spans="1:8" s="12" customFormat="1" ht="31.5">
      <c r="A258" s="102" t="s">
        <v>271</v>
      </c>
      <c r="B258" s="42"/>
      <c r="C258" s="26" t="s">
        <v>221</v>
      </c>
      <c r="D258" s="35">
        <f>D259</f>
        <v>414</v>
      </c>
      <c r="E258" s="35">
        <f>E259</f>
        <v>414</v>
      </c>
      <c r="F258" s="35">
        <f>F259</f>
        <v>414</v>
      </c>
      <c r="G258" s="38"/>
      <c r="H258" s="90"/>
    </row>
    <row r="259" spans="1:8" s="12" customFormat="1" ht="15.75">
      <c r="A259" s="102" t="s">
        <v>271</v>
      </c>
      <c r="B259" s="42" t="s">
        <v>16</v>
      </c>
      <c r="C259" s="26" t="s">
        <v>17</v>
      </c>
      <c r="D259" s="35">
        <v>414</v>
      </c>
      <c r="E259" s="35">
        <v>414</v>
      </c>
      <c r="F259" s="35">
        <v>414</v>
      </c>
      <c r="G259" s="38"/>
      <c r="H259" s="90"/>
    </row>
    <row r="260" spans="1:8" s="12" customFormat="1" ht="31.5">
      <c r="A260" s="102" t="s">
        <v>272</v>
      </c>
      <c r="B260" s="42"/>
      <c r="C260" s="26" t="s">
        <v>34</v>
      </c>
      <c r="D260" s="35">
        <f>D261</f>
        <v>322.8</v>
      </c>
      <c r="E260" s="35">
        <f>E261</f>
        <v>322.8</v>
      </c>
      <c r="F260" s="35">
        <f>F261</f>
        <v>322.8</v>
      </c>
      <c r="G260" s="38"/>
      <c r="H260" s="90"/>
    </row>
    <row r="261" spans="1:12" s="12" customFormat="1" ht="15.75">
      <c r="A261" s="102" t="s">
        <v>272</v>
      </c>
      <c r="B261" s="42" t="s">
        <v>16</v>
      </c>
      <c r="C261" s="26" t="s">
        <v>17</v>
      </c>
      <c r="D261" s="35">
        <v>322.8</v>
      </c>
      <c r="E261" s="35">
        <v>322.8</v>
      </c>
      <c r="F261" s="35">
        <v>322.8</v>
      </c>
      <c r="G261" s="38"/>
      <c r="H261" s="90"/>
      <c r="J261" s="119"/>
      <c r="K261" s="119"/>
      <c r="L261" s="119"/>
    </row>
    <row r="262" spans="1:12" s="12" customFormat="1" ht="47.25">
      <c r="A262" s="102" t="s">
        <v>273</v>
      </c>
      <c r="B262" s="42"/>
      <c r="C262" s="26" t="s">
        <v>401</v>
      </c>
      <c r="D262" s="35">
        <f>D264+D263</f>
        <v>4363.2</v>
      </c>
      <c r="E262" s="35">
        <f>E264+E263</f>
        <v>4363.2</v>
      </c>
      <c r="F262" s="35">
        <f>F264+F263</f>
        <v>4363.2</v>
      </c>
      <c r="G262" s="38"/>
      <c r="H262" s="90"/>
      <c r="J262" s="119"/>
      <c r="K262" s="119"/>
      <c r="L262" s="119"/>
    </row>
    <row r="263" spans="1:8" s="12" customFormat="1" ht="15.75">
      <c r="A263" s="102" t="s">
        <v>273</v>
      </c>
      <c r="B263" s="28" t="s">
        <v>9</v>
      </c>
      <c r="C263" s="26" t="s">
        <v>651</v>
      </c>
      <c r="D263" s="31">
        <v>43.2</v>
      </c>
      <c r="E263" s="31">
        <v>43.2</v>
      </c>
      <c r="F263" s="31">
        <v>43.2</v>
      </c>
      <c r="G263" s="38"/>
      <c r="H263" s="90"/>
    </row>
    <row r="264" spans="1:8" s="12" customFormat="1" ht="15.75">
      <c r="A264" s="102" t="s">
        <v>273</v>
      </c>
      <c r="B264" s="42" t="s">
        <v>16</v>
      </c>
      <c r="C264" s="26" t="s">
        <v>17</v>
      </c>
      <c r="D264" s="31">
        <v>4320</v>
      </c>
      <c r="E264" s="31">
        <v>4320</v>
      </c>
      <c r="F264" s="31">
        <v>4320</v>
      </c>
      <c r="G264" s="38"/>
      <c r="H264" s="90"/>
    </row>
    <row r="265" spans="1:8" s="12" customFormat="1" ht="47.25">
      <c r="A265" s="102" t="s">
        <v>274</v>
      </c>
      <c r="B265" s="42"/>
      <c r="C265" s="26" t="s">
        <v>222</v>
      </c>
      <c r="D265" s="31">
        <f>D267+D266</f>
        <v>1090.8</v>
      </c>
      <c r="E265" s="31">
        <f>E267+E266</f>
        <v>1090.8</v>
      </c>
      <c r="F265" s="31">
        <f>F267+F266</f>
        <v>1090.8</v>
      </c>
      <c r="G265" s="38"/>
      <c r="H265" s="90"/>
    </row>
    <row r="266" spans="1:8" s="12" customFormat="1" ht="15.75">
      <c r="A266" s="102" t="s">
        <v>274</v>
      </c>
      <c r="B266" s="28" t="s">
        <v>9</v>
      </c>
      <c r="C266" s="26" t="s">
        <v>651</v>
      </c>
      <c r="D266" s="35">
        <v>10.8</v>
      </c>
      <c r="E266" s="35">
        <v>10.8</v>
      </c>
      <c r="F266" s="35">
        <v>10.8</v>
      </c>
      <c r="G266" s="38"/>
      <c r="H266" s="90"/>
    </row>
    <row r="267" spans="1:8" s="12" customFormat="1" ht="15.75">
      <c r="A267" s="102" t="s">
        <v>274</v>
      </c>
      <c r="B267" s="42" t="s">
        <v>16</v>
      </c>
      <c r="C267" s="26" t="s">
        <v>17</v>
      </c>
      <c r="D267" s="35">
        <v>1080</v>
      </c>
      <c r="E267" s="35">
        <v>1080</v>
      </c>
      <c r="F267" s="35">
        <v>1080</v>
      </c>
      <c r="G267" s="38"/>
      <c r="H267" s="90"/>
    </row>
    <row r="268" spans="1:8" s="12" customFormat="1" ht="15.75">
      <c r="A268" s="102" t="s">
        <v>275</v>
      </c>
      <c r="B268" s="42"/>
      <c r="C268" s="26" t="s">
        <v>116</v>
      </c>
      <c r="D268" s="35">
        <f>D269+D273+D271</f>
        <v>2000</v>
      </c>
      <c r="E268" s="35">
        <f>E269+E273</f>
        <v>2000</v>
      </c>
      <c r="F268" s="35">
        <f>F269+F273</f>
        <v>2000</v>
      </c>
      <c r="G268" s="38"/>
      <c r="H268" s="90"/>
    </row>
    <row r="269" spans="1:8" s="12" customFormat="1" ht="31.5" hidden="1">
      <c r="A269" s="102" t="s">
        <v>505</v>
      </c>
      <c r="B269" s="42"/>
      <c r="C269" s="88" t="s">
        <v>348</v>
      </c>
      <c r="D269" s="35">
        <f>D270</f>
        <v>0</v>
      </c>
      <c r="E269" s="35">
        <f>E270</f>
        <v>0</v>
      </c>
      <c r="F269" s="35">
        <f>F270</f>
        <v>0</v>
      </c>
      <c r="G269" s="38"/>
      <c r="H269" s="90"/>
    </row>
    <row r="270" spans="1:8" s="12" customFormat="1" ht="31.5" hidden="1">
      <c r="A270" s="102" t="s">
        <v>505</v>
      </c>
      <c r="B270" s="25" t="s">
        <v>10</v>
      </c>
      <c r="C270" s="30" t="s">
        <v>11</v>
      </c>
      <c r="D270" s="31">
        <v>0</v>
      </c>
      <c r="E270" s="31">
        <v>0</v>
      </c>
      <c r="F270" s="31">
        <v>0</v>
      </c>
      <c r="G270" s="38"/>
      <c r="H270" s="90"/>
    </row>
    <row r="271" spans="1:8" s="12" customFormat="1" ht="47.25" hidden="1">
      <c r="A271" s="102" t="s">
        <v>466</v>
      </c>
      <c r="B271" s="25"/>
      <c r="C271" s="30" t="s">
        <v>468</v>
      </c>
      <c r="D271" s="31">
        <f>D272</f>
        <v>0</v>
      </c>
      <c r="E271" s="31">
        <f>E272</f>
        <v>0</v>
      </c>
      <c r="F271" s="31">
        <f>F272</f>
        <v>0</v>
      </c>
      <c r="G271" s="38"/>
      <c r="H271" s="90"/>
    </row>
    <row r="272" spans="1:8" s="12" customFormat="1" ht="31.5" hidden="1">
      <c r="A272" s="102" t="s">
        <v>466</v>
      </c>
      <c r="B272" s="25" t="s">
        <v>10</v>
      </c>
      <c r="C272" s="30" t="s">
        <v>11</v>
      </c>
      <c r="D272" s="31"/>
      <c r="E272" s="31"/>
      <c r="F272" s="31"/>
      <c r="G272" s="38"/>
      <c r="H272" s="90"/>
    </row>
    <row r="273" spans="1:8" s="12" customFormat="1" ht="47.25">
      <c r="A273" s="102" t="s">
        <v>467</v>
      </c>
      <c r="B273" s="25"/>
      <c r="C273" s="30" t="s">
        <v>469</v>
      </c>
      <c r="D273" s="31">
        <f>D274</f>
        <v>2000</v>
      </c>
      <c r="E273" s="31">
        <f>E274</f>
        <v>2000</v>
      </c>
      <c r="F273" s="31">
        <f>F274</f>
        <v>2000</v>
      </c>
      <c r="G273" s="38"/>
      <c r="H273" s="90"/>
    </row>
    <row r="274" spans="1:8" s="12" customFormat="1" ht="31.5">
      <c r="A274" s="102" t="s">
        <v>467</v>
      </c>
      <c r="B274" s="25" t="s">
        <v>10</v>
      </c>
      <c r="C274" s="30" t="s">
        <v>11</v>
      </c>
      <c r="D274" s="31">
        <v>2000</v>
      </c>
      <c r="E274" s="31">
        <v>2000</v>
      </c>
      <c r="F274" s="31">
        <v>2000</v>
      </c>
      <c r="G274" s="38"/>
      <c r="H274" s="90"/>
    </row>
    <row r="275" spans="1:8" s="12" customFormat="1" ht="15.75">
      <c r="A275" s="102" t="s">
        <v>276</v>
      </c>
      <c r="B275" s="42"/>
      <c r="C275" s="43" t="s">
        <v>35</v>
      </c>
      <c r="D275" s="35">
        <f aca="true" t="shared" si="10" ref="D275:F276">D276</f>
        <v>650</v>
      </c>
      <c r="E275" s="35">
        <f t="shared" si="10"/>
        <v>650</v>
      </c>
      <c r="F275" s="35">
        <f t="shared" si="10"/>
        <v>650</v>
      </c>
      <c r="G275" s="38"/>
      <c r="H275" s="90"/>
    </row>
    <row r="276" spans="1:8" s="12" customFormat="1" ht="31.5">
      <c r="A276" s="102" t="s">
        <v>506</v>
      </c>
      <c r="B276" s="22"/>
      <c r="C276" s="88" t="s">
        <v>348</v>
      </c>
      <c r="D276" s="37">
        <f t="shared" si="10"/>
        <v>650</v>
      </c>
      <c r="E276" s="37">
        <f t="shared" si="10"/>
        <v>650</v>
      </c>
      <c r="F276" s="37">
        <f t="shared" si="10"/>
        <v>650</v>
      </c>
      <c r="G276" s="38"/>
      <c r="H276" s="90"/>
    </row>
    <row r="277" spans="1:8" s="12" customFormat="1" ht="31.5">
      <c r="A277" s="102" t="s">
        <v>506</v>
      </c>
      <c r="B277" s="28" t="s">
        <v>10</v>
      </c>
      <c r="C277" s="30" t="s">
        <v>11</v>
      </c>
      <c r="D277" s="31">
        <v>650</v>
      </c>
      <c r="E277" s="31">
        <v>650</v>
      </c>
      <c r="F277" s="31">
        <v>650</v>
      </c>
      <c r="G277" s="38"/>
      <c r="H277" s="90"/>
    </row>
    <row r="278" spans="1:8" s="12" customFormat="1" ht="15.75">
      <c r="A278" s="98" t="s">
        <v>277</v>
      </c>
      <c r="B278" s="39"/>
      <c r="C278" s="20" t="s">
        <v>36</v>
      </c>
      <c r="D278" s="21">
        <f>D279+D282</f>
        <v>495.79999999999995</v>
      </c>
      <c r="E278" s="21">
        <f>E279+E282</f>
        <v>495.79999999999995</v>
      </c>
      <c r="F278" s="21">
        <f>F279+F282</f>
        <v>495.79999999999995</v>
      </c>
      <c r="G278" s="38"/>
      <c r="H278" s="90"/>
    </row>
    <row r="279" spans="1:8" s="12" customFormat="1" ht="31.5">
      <c r="A279" s="102" t="s">
        <v>278</v>
      </c>
      <c r="B279" s="25"/>
      <c r="C279" s="26" t="s">
        <v>402</v>
      </c>
      <c r="D279" s="35">
        <f aca="true" t="shared" si="11" ref="D279:F280">D280</f>
        <v>162.1</v>
      </c>
      <c r="E279" s="35">
        <f t="shared" si="11"/>
        <v>162.1</v>
      </c>
      <c r="F279" s="35">
        <f t="shared" si="11"/>
        <v>162.1</v>
      </c>
      <c r="G279" s="38"/>
      <c r="H279" s="90"/>
    </row>
    <row r="280" spans="1:8" s="12" customFormat="1" ht="31.5">
      <c r="A280" s="102" t="s">
        <v>507</v>
      </c>
      <c r="B280" s="25"/>
      <c r="C280" s="88" t="s">
        <v>348</v>
      </c>
      <c r="D280" s="35">
        <f t="shared" si="11"/>
        <v>162.1</v>
      </c>
      <c r="E280" s="35">
        <f t="shared" si="11"/>
        <v>162.1</v>
      </c>
      <c r="F280" s="35">
        <f t="shared" si="11"/>
        <v>162.1</v>
      </c>
      <c r="G280" s="38"/>
      <c r="H280" s="90"/>
    </row>
    <row r="281" spans="1:8" s="12" customFormat="1" ht="15.75">
      <c r="A281" s="102" t="s">
        <v>507</v>
      </c>
      <c r="B281" s="28" t="s">
        <v>9</v>
      </c>
      <c r="C281" s="26" t="s">
        <v>651</v>
      </c>
      <c r="D281" s="35">
        <v>162.1</v>
      </c>
      <c r="E281" s="35">
        <v>162.1</v>
      </c>
      <c r="F281" s="35">
        <v>162.1</v>
      </c>
      <c r="G281" s="38"/>
      <c r="H281" s="90"/>
    </row>
    <row r="282" spans="1:8" s="76" customFormat="1" ht="15.75">
      <c r="A282" s="102" t="s">
        <v>279</v>
      </c>
      <c r="B282" s="25"/>
      <c r="C282" s="26" t="s">
        <v>37</v>
      </c>
      <c r="D282" s="35">
        <f>D283</f>
        <v>333.7</v>
      </c>
      <c r="E282" s="35">
        <f>E283</f>
        <v>333.7</v>
      </c>
      <c r="F282" s="35">
        <f>F283</f>
        <v>333.7</v>
      </c>
      <c r="G282" s="73"/>
      <c r="H282" s="75"/>
    </row>
    <row r="283" spans="1:8" s="76" customFormat="1" ht="31.5">
      <c r="A283" s="102" t="s">
        <v>508</v>
      </c>
      <c r="B283" s="25"/>
      <c r="C283" s="88" t="s">
        <v>348</v>
      </c>
      <c r="D283" s="35">
        <f>D284+D285</f>
        <v>333.7</v>
      </c>
      <c r="E283" s="35">
        <f>E284+E285</f>
        <v>333.7</v>
      </c>
      <c r="F283" s="35">
        <f>F284+F285</f>
        <v>333.7</v>
      </c>
      <c r="G283" s="73"/>
      <c r="H283" s="75"/>
    </row>
    <row r="284" spans="1:8" s="12" customFormat="1" ht="15.75">
      <c r="A284" s="102" t="s">
        <v>508</v>
      </c>
      <c r="B284" s="42" t="s">
        <v>16</v>
      </c>
      <c r="C284" s="26" t="s">
        <v>17</v>
      </c>
      <c r="D284" s="35">
        <v>128.7</v>
      </c>
      <c r="E284" s="35">
        <v>128.7</v>
      </c>
      <c r="F284" s="35">
        <v>128.7</v>
      </c>
      <c r="G284" s="38"/>
      <c r="H284" s="90"/>
    </row>
    <row r="285" spans="1:8" s="12" customFormat="1" ht="31.5">
      <c r="A285" s="102" t="s">
        <v>508</v>
      </c>
      <c r="B285" s="25" t="s">
        <v>10</v>
      </c>
      <c r="C285" s="30" t="s">
        <v>11</v>
      </c>
      <c r="D285" s="35">
        <v>205</v>
      </c>
      <c r="E285" s="35">
        <v>205</v>
      </c>
      <c r="F285" s="35">
        <v>205</v>
      </c>
      <c r="G285" s="38"/>
      <c r="H285" s="90"/>
    </row>
    <row r="286" spans="1:8" s="18" customFormat="1" ht="31.5">
      <c r="A286" s="97" t="s">
        <v>280</v>
      </c>
      <c r="B286" s="15"/>
      <c r="C286" s="16" t="s">
        <v>142</v>
      </c>
      <c r="D286" s="17">
        <f>D287+D308+D322+D331</f>
        <v>152308.09999999998</v>
      </c>
      <c r="E286" s="17">
        <f>E287+E308+E322+E331</f>
        <v>164152.40000000002</v>
      </c>
      <c r="F286" s="17">
        <f>F287+F308+F322+F331</f>
        <v>164152.40000000002</v>
      </c>
      <c r="G286" s="66"/>
      <c r="H286" s="129"/>
    </row>
    <row r="287" spans="1:8" s="12" customFormat="1" ht="15.75">
      <c r="A287" s="98" t="s">
        <v>281</v>
      </c>
      <c r="B287" s="39"/>
      <c r="C287" s="20" t="s">
        <v>38</v>
      </c>
      <c r="D287" s="21">
        <f>D288+D301</f>
        <v>94111.9</v>
      </c>
      <c r="E287" s="21">
        <f>E288+E301</f>
        <v>93325.6</v>
      </c>
      <c r="F287" s="21">
        <f>F288+F301</f>
        <v>93325.6</v>
      </c>
      <c r="G287" s="38"/>
      <c r="H287" s="90"/>
    </row>
    <row r="288" spans="1:8" s="12" customFormat="1" ht="15.75">
      <c r="A288" s="103" t="s">
        <v>282</v>
      </c>
      <c r="B288" s="28"/>
      <c r="C288" s="26" t="s">
        <v>39</v>
      </c>
      <c r="D288" s="27">
        <f>D290+D296+D291</f>
        <v>11765.8</v>
      </c>
      <c r="E288" s="27">
        <f>E290+E296</f>
        <v>0</v>
      </c>
      <c r="F288" s="27">
        <f>F290+F296</f>
        <v>0</v>
      </c>
      <c r="G288" s="38"/>
      <c r="H288" s="90"/>
    </row>
    <row r="289" spans="1:8" s="12" customFormat="1" ht="31.5" hidden="1">
      <c r="A289" s="103" t="s">
        <v>509</v>
      </c>
      <c r="B289" s="28"/>
      <c r="C289" s="88" t="s">
        <v>348</v>
      </c>
      <c r="D289" s="27"/>
      <c r="E289" s="27"/>
      <c r="F289" s="27"/>
      <c r="G289" s="38"/>
      <c r="H289" s="90"/>
    </row>
    <row r="290" spans="1:8" s="12" customFormat="1" ht="15.75" hidden="1">
      <c r="A290" s="103" t="s">
        <v>509</v>
      </c>
      <c r="B290" s="28" t="s">
        <v>9</v>
      </c>
      <c r="C290" s="23" t="s">
        <v>651</v>
      </c>
      <c r="D290" s="27"/>
      <c r="E290" s="27"/>
      <c r="F290" s="27"/>
      <c r="G290" s="38"/>
      <c r="H290" s="90"/>
    </row>
    <row r="291" spans="1:8" s="12" customFormat="1" ht="31.5">
      <c r="A291" s="101" t="s">
        <v>136</v>
      </c>
      <c r="B291" s="34"/>
      <c r="C291" s="26" t="s">
        <v>211</v>
      </c>
      <c r="D291" s="24">
        <f>D292+D293</f>
        <v>9412.6</v>
      </c>
      <c r="E291" s="24">
        <f>SUM(E293:E293)</f>
        <v>0</v>
      </c>
      <c r="F291" s="24">
        <f>SUM(F293:F293)</f>
        <v>0</v>
      </c>
      <c r="G291" s="38"/>
      <c r="H291" s="90"/>
    </row>
    <row r="292" spans="1:8" s="12" customFormat="1" ht="15.75">
      <c r="A292" s="101" t="s">
        <v>136</v>
      </c>
      <c r="B292" s="42" t="s">
        <v>16</v>
      </c>
      <c r="C292" s="26" t="s">
        <v>17</v>
      </c>
      <c r="D292" s="27">
        <f>9412.6</f>
        <v>9412.6</v>
      </c>
      <c r="E292" s="27">
        <v>0</v>
      </c>
      <c r="F292" s="27">
        <v>0</v>
      </c>
      <c r="G292" s="38"/>
      <c r="H292" s="90"/>
    </row>
    <row r="293" spans="1:8" s="12" customFormat="1" ht="15.75" hidden="1">
      <c r="A293" s="101" t="s">
        <v>136</v>
      </c>
      <c r="B293" s="34" t="s">
        <v>14</v>
      </c>
      <c r="C293" s="26" t="s">
        <v>15</v>
      </c>
      <c r="D293" s="24"/>
      <c r="E293" s="24"/>
      <c r="F293" s="24"/>
      <c r="G293" s="38"/>
      <c r="H293" s="90"/>
    </row>
    <row r="294" spans="1:8" s="12" customFormat="1" ht="15.75" hidden="1">
      <c r="A294" s="101"/>
      <c r="B294" s="34"/>
      <c r="C294" s="26" t="s">
        <v>103</v>
      </c>
      <c r="D294" s="24"/>
      <c r="E294" s="24"/>
      <c r="F294" s="24"/>
      <c r="G294" s="38"/>
      <c r="H294" s="90"/>
    </row>
    <row r="295" spans="1:8" s="12" customFormat="1" ht="47.25" hidden="1">
      <c r="A295" s="101" t="s">
        <v>136</v>
      </c>
      <c r="B295" s="34" t="s">
        <v>14</v>
      </c>
      <c r="C295" s="26" t="s">
        <v>237</v>
      </c>
      <c r="D295" s="24"/>
      <c r="E295" s="24"/>
      <c r="F295" s="24"/>
      <c r="G295" s="38"/>
      <c r="H295" s="90"/>
    </row>
    <row r="296" spans="1:8" s="12" customFormat="1" ht="47.25">
      <c r="A296" s="101" t="s">
        <v>154</v>
      </c>
      <c r="B296" s="34"/>
      <c r="C296" s="26" t="s">
        <v>167</v>
      </c>
      <c r="D296" s="24">
        <f>D297+D298</f>
        <v>2353.2</v>
      </c>
      <c r="E296" s="24">
        <f>E297+E298</f>
        <v>0</v>
      </c>
      <c r="F296" s="24">
        <f>F297+F298</f>
        <v>0</v>
      </c>
      <c r="G296" s="38"/>
      <c r="H296" s="90"/>
    </row>
    <row r="297" spans="1:8" s="12" customFormat="1" ht="15.75">
      <c r="A297" s="101" t="s">
        <v>154</v>
      </c>
      <c r="B297" s="42" t="s">
        <v>16</v>
      </c>
      <c r="C297" s="26" t="s">
        <v>17</v>
      </c>
      <c r="D297" s="24">
        <v>2353.2</v>
      </c>
      <c r="E297" s="24">
        <v>0</v>
      </c>
      <c r="F297" s="24">
        <v>0</v>
      </c>
      <c r="G297" s="38"/>
      <c r="H297" s="90"/>
    </row>
    <row r="298" spans="1:8" s="12" customFormat="1" ht="15.75" hidden="1">
      <c r="A298" s="101" t="s">
        <v>154</v>
      </c>
      <c r="B298" s="34" t="s">
        <v>14</v>
      </c>
      <c r="C298" s="26" t="s">
        <v>15</v>
      </c>
      <c r="D298" s="24">
        <f>D300</f>
        <v>0</v>
      </c>
      <c r="E298" s="24">
        <f>E300</f>
        <v>0</v>
      </c>
      <c r="F298" s="24">
        <f>F300</f>
        <v>0</v>
      </c>
      <c r="G298" s="38"/>
      <c r="H298" s="90"/>
    </row>
    <row r="299" spans="1:8" s="12" customFormat="1" ht="15.75" hidden="1">
      <c r="A299" s="101"/>
      <c r="B299" s="34"/>
      <c r="C299" s="26" t="s">
        <v>103</v>
      </c>
      <c r="D299" s="24"/>
      <c r="E299" s="24"/>
      <c r="F299" s="24"/>
      <c r="G299" s="38"/>
      <c r="H299" s="90"/>
    </row>
    <row r="300" spans="1:8" s="12" customFormat="1" ht="47.25" hidden="1">
      <c r="A300" s="101" t="s">
        <v>154</v>
      </c>
      <c r="B300" s="34" t="s">
        <v>14</v>
      </c>
      <c r="C300" s="26" t="s">
        <v>589</v>
      </c>
      <c r="D300" s="24"/>
      <c r="E300" s="24"/>
      <c r="F300" s="24"/>
      <c r="G300" s="38"/>
      <c r="H300" s="90"/>
    </row>
    <row r="301" spans="1:8" s="12" customFormat="1" ht="31.5">
      <c r="A301" s="101" t="s">
        <v>86</v>
      </c>
      <c r="B301" s="34"/>
      <c r="C301" s="32" t="s">
        <v>87</v>
      </c>
      <c r="D301" s="27">
        <f>D302+D306+D304</f>
        <v>82346.09999999999</v>
      </c>
      <c r="E301" s="27">
        <f>E302+E306+E304</f>
        <v>93325.6</v>
      </c>
      <c r="F301" s="27">
        <f>F302+F306+F304</f>
        <v>93325.6</v>
      </c>
      <c r="G301" s="38"/>
      <c r="H301" s="90"/>
    </row>
    <row r="302" spans="1:8" s="12" customFormat="1" ht="47.25">
      <c r="A302" s="99" t="s">
        <v>122</v>
      </c>
      <c r="B302" s="25"/>
      <c r="C302" s="23" t="s">
        <v>168</v>
      </c>
      <c r="D302" s="27">
        <f>D303</f>
        <v>68621.7</v>
      </c>
      <c r="E302" s="27">
        <f>E303</f>
        <v>93325.6</v>
      </c>
      <c r="F302" s="27">
        <f>F303</f>
        <v>93325.6</v>
      </c>
      <c r="G302" s="38"/>
      <c r="H302" s="90"/>
    </row>
    <row r="303" spans="1:8" s="12" customFormat="1" ht="15.75">
      <c r="A303" s="99" t="s">
        <v>122</v>
      </c>
      <c r="B303" s="25" t="s">
        <v>14</v>
      </c>
      <c r="C303" s="30" t="s">
        <v>15</v>
      </c>
      <c r="D303" s="27">
        <f>26896.8+52704.4-10979.5</f>
        <v>68621.7</v>
      </c>
      <c r="E303" s="27">
        <f>30124.4+63201.2</f>
        <v>93325.6</v>
      </c>
      <c r="F303" s="27">
        <f>30124.4+63201.2</f>
        <v>93325.6</v>
      </c>
      <c r="G303" s="38"/>
      <c r="H303" s="90"/>
    </row>
    <row r="304" spans="1:8" s="12" customFormat="1" ht="47.25">
      <c r="A304" s="112" t="s">
        <v>676</v>
      </c>
      <c r="B304" s="25"/>
      <c r="C304" s="23" t="s">
        <v>677</v>
      </c>
      <c r="D304" s="35">
        <f>D305</f>
        <v>13724.4</v>
      </c>
      <c r="E304" s="35">
        <f>E305</f>
        <v>0</v>
      </c>
      <c r="F304" s="35">
        <f>F305</f>
        <v>0</v>
      </c>
      <c r="G304" s="38"/>
      <c r="H304" s="90"/>
    </row>
    <row r="305" spans="1:8" s="12" customFormat="1" ht="15.75">
      <c r="A305" s="112" t="s">
        <v>676</v>
      </c>
      <c r="B305" s="25" t="s">
        <v>14</v>
      </c>
      <c r="C305" s="30" t="s">
        <v>15</v>
      </c>
      <c r="D305" s="35">
        <f>2744.9+10979.5</f>
        <v>13724.4</v>
      </c>
      <c r="E305" s="35">
        <v>0</v>
      </c>
      <c r="F305" s="35">
        <v>0</v>
      </c>
      <c r="G305" s="38"/>
      <c r="H305" s="90"/>
    </row>
    <row r="306" spans="1:8" s="12" customFormat="1" ht="31.5" hidden="1">
      <c r="A306" s="99" t="s">
        <v>438</v>
      </c>
      <c r="B306" s="25"/>
      <c r="C306" s="23" t="s">
        <v>450</v>
      </c>
      <c r="D306" s="27">
        <f>D307</f>
        <v>0</v>
      </c>
      <c r="E306" s="27">
        <f>E307</f>
        <v>0</v>
      </c>
      <c r="F306" s="27">
        <f>F307</f>
        <v>0</v>
      </c>
      <c r="G306" s="38"/>
      <c r="H306" s="90"/>
    </row>
    <row r="307" spans="1:8" s="12" customFormat="1" ht="15.75" hidden="1">
      <c r="A307" s="99" t="s">
        <v>438</v>
      </c>
      <c r="B307" s="25" t="s">
        <v>14</v>
      </c>
      <c r="C307" s="30" t="s">
        <v>15</v>
      </c>
      <c r="D307" s="24"/>
      <c r="E307" s="24"/>
      <c r="F307" s="24"/>
      <c r="G307" s="38"/>
      <c r="H307" s="90"/>
    </row>
    <row r="308" spans="1:8" s="12" customFormat="1" ht="15.75">
      <c r="A308" s="98" t="s">
        <v>283</v>
      </c>
      <c r="B308" s="19"/>
      <c r="C308" s="20" t="s">
        <v>367</v>
      </c>
      <c r="D308" s="21">
        <f>D309+D314+D317</f>
        <v>14138.7</v>
      </c>
      <c r="E308" s="21">
        <f>E309+E314+E317</f>
        <v>15316</v>
      </c>
      <c r="F308" s="21">
        <f>F309+F314+F317</f>
        <v>15316</v>
      </c>
      <c r="G308" s="38"/>
      <c r="H308" s="90"/>
    </row>
    <row r="309" spans="1:8" s="12" customFormat="1" ht="15.75">
      <c r="A309" s="103" t="s">
        <v>284</v>
      </c>
      <c r="B309" s="25"/>
      <c r="C309" s="26" t="s">
        <v>40</v>
      </c>
      <c r="D309" s="27">
        <f>D310</f>
        <v>10000</v>
      </c>
      <c r="E309" s="27">
        <f>E310</f>
        <v>10000</v>
      </c>
      <c r="F309" s="27">
        <f>F310</f>
        <v>10000</v>
      </c>
      <c r="G309" s="38"/>
      <c r="H309" s="90"/>
    </row>
    <row r="310" spans="1:8" s="12" customFormat="1" ht="31.5">
      <c r="A310" s="103" t="s">
        <v>510</v>
      </c>
      <c r="B310" s="25"/>
      <c r="C310" s="88" t="s">
        <v>348</v>
      </c>
      <c r="D310" s="27">
        <f>D311+D313+D312</f>
        <v>10000</v>
      </c>
      <c r="E310" s="27">
        <f>E311+E313+E312</f>
        <v>10000</v>
      </c>
      <c r="F310" s="27">
        <f>F311+F313+F312</f>
        <v>10000</v>
      </c>
      <c r="G310" s="38"/>
      <c r="H310" s="90"/>
    </row>
    <row r="311" spans="1:8" s="12" customFormat="1" ht="15.75">
      <c r="A311" s="103" t="s">
        <v>510</v>
      </c>
      <c r="B311" s="28" t="s">
        <v>9</v>
      </c>
      <c r="C311" s="23" t="s">
        <v>651</v>
      </c>
      <c r="D311" s="27">
        <v>76</v>
      </c>
      <c r="E311" s="27">
        <v>85</v>
      </c>
      <c r="F311" s="27">
        <v>85</v>
      </c>
      <c r="G311" s="38"/>
      <c r="H311" s="90"/>
    </row>
    <row r="312" spans="1:8" s="12" customFormat="1" ht="15.75">
      <c r="A312" s="103" t="s">
        <v>510</v>
      </c>
      <c r="B312" s="34" t="s">
        <v>14</v>
      </c>
      <c r="C312" s="26" t="s">
        <v>15</v>
      </c>
      <c r="D312" s="27">
        <v>9924</v>
      </c>
      <c r="E312" s="27">
        <v>9915</v>
      </c>
      <c r="F312" s="27">
        <v>9915</v>
      </c>
      <c r="G312" s="38"/>
      <c r="H312" s="90"/>
    </row>
    <row r="313" spans="1:8" s="12" customFormat="1" ht="15.75" hidden="1">
      <c r="A313" s="103" t="s">
        <v>510</v>
      </c>
      <c r="B313" s="42" t="s">
        <v>12</v>
      </c>
      <c r="C313" s="26" t="s">
        <v>13</v>
      </c>
      <c r="D313" s="27"/>
      <c r="E313" s="27"/>
      <c r="F313" s="27"/>
      <c r="G313" s="38"/>
      <c r="H313" s="90"/>
    </row>
    <row r="314" spans="1:8" s="38" customFormat="1" ht="31.5">
      <c r="A314" s="99" t="s">
        <v>285</v>
      </c>
      <c r="B314" s="29"/>
      <c r="C314" s="23" t="s">
        <v>670</v>
      </c>
      <c r="D314" s="27">
        <f aca="true" t="shared" si="12" ref="D314:F315">D315</f>
        <v>4138.7</v>
      </c>
      <c r="E314" s="27">
        <f t="shared" si="12"/>
        <v>5316</v>
      </c>
      <c r="F314" s="27">
        <f t="shared" si="12"/>
        <v>5316</v>
      </c>
      <c r="H314" s="130"/>
    </row>
    <row r="315" spans="1:8" s="38" customFormat="1" ht="31.5">
      <c r="A315" s="103" t="s">
        <v>511</v>
      </c>
      <c r="B315" s="29"/>
      <c r="C315" s="88" t="s">
        <v>348</v>
      </c>
      <c r="D315" s="27">
        <f t="shared" si="12"/>
        <v>4138.7</v>
      </c>
      <c r="E315" s="27">
        <f t="shared" si="12"/>
        <v>5316</v>
      </c>
      <c r="F315" s="27">
        <f t="shared" si="12"/>
        <v>5316</v>
      </c>
      <c r="H315" s="130"/>
    </row>
    <row r="316" spans="1:8" s="38" customFormat="1" ht="15.75">
      <c r="A316" s="103" t="s">
        <v>511</v>
      </c>
      <c r="B316" s="29" t="s">
        <v>9</v>
      </c>
      <c r="C316" s="23" t="s">
        <v>651</v>
      </c>
      <c r="D316" s="27">
        <f>5316-1174.7-2.6</f>
        <v>4138.7</v>
      </c>
      <c r="E316" s="27">
        <v>5316</v>
      </c>
      <c r="F316" s="27">
        <v>5316</v>
      </c>
      <c r="H316" s="130"/>
    </row>
    <row r="317" spans="1:8" s="38" customFormat="1" ht="47.25" hidden="1">
      <c r="A317" s="99" t="s">
        <v>430</v>
      </c>
      <c r="B317" s="29"/>
      <c r="C317" s="26" t="s">
        <v>431</v>
      </c>
      <c r="D317" s="27">
        <f>D318+D320</f>
        <v>0</v>
      </c>
      <c r="E317" s="27">
        <f>E318+E320</f>
        <v>0</v>
      </c>
      <c r="F317" s="27">
        <f>F318+F320</f>
        <v>0</v>
      </c>
      <c r="H317" s="130"/>
    </row>
    <row r="318" spans="1:8" s="38" customFormat="1" ht="47.25" hidden="1">
      <c r="A318" s="99" t="s">
        <v>432</v>
      </c>
      <c r="B318" s="42"/>
      <c r="C318" s="26" t="s">
        <v>433</v>
      </c>
      <c r="D318" s="27">
        <f>D319</f>
        <v>0</v>
      </c>
      <c r="E318" s="27">
        <f>E319</f>
        <v>0</v>
      </c>
      <c r="F318" s="27">
        <f>F319</f>
        <v>0</v>
      </c>
      <c r="H318" s="130"/>
    </row>
    <row r="319" spans="1:8" s="38" customFormat="1" ht="15.75" hidden="1">
      <c r="A319" s="99" t="s">
        <v>432</v>
      </c>
      <c r="B319" s="34" t="s">
        <v>14</v>
      </c>
      <c r="C319" s="26" t="s">
        <v>15</v>
      </c>
      <c r="D319" s="27"/>
      <c r="E319" s="27"/>
      <c r="F319" s="27"/>
      <c r="H319" s="130"/>
    </row>
    <row r="320" spans="1:8" s="38" customFormat="1" ht="47.25" hidden="1">
      <c r="A320" s="99" t="s">
        <v>434</v>
      </c>
      <c r="B320" s="42"/>
      <c r="C320" s="26" t="s">
        <v>435</v>
      </c>
      <c r="D320" s="27">
        <f>D321</f>
        <v>0</v>
      </c>
      <c r="E320" s="27">
        <f>E321</f>
        <v>0</v>
      </c>
      <c r="F320" s="27">
        <f>F321</f>
        <v>0</v>
      </c>
      <c r="H320" s="130"/>
    </row>
    <row r="321" spans="1:8" s="38" customFormat="1" ht="15.75" hidden="1">
      <c r="A321" s="99" t="s">
        <v>434</v>
      </c>
      <c r="B321" s="34" t="s">
        <v>14</v>
      </c>
      <c r="C321" s="26" t="s">
        <v>15</v>
      </c>
      <c r="D321" s="27"/>
      <c r="E321" s="27"/>
      <c r="F321" s="27"/>
      <c r="H321" s="130"/>
    </row>
    <row r="322" spans="1:8" s="12" customFormat="1" ht="31.5">
      <c r="A322" s="98" t="s">
        <v>286</v>
      </c>
      <c r="B322" s="19"/>
      <c r="C322" s="20" t="s">
        <v>41</v>
      </c>
      <c r="D322" s="21">
        <f>D323+D327</f>
        <v>37224.5</v>
      </c>
      <c r="E322" s="21">
        <f>E323+E327</f>
        <v>55510.8</v>
      </c>
      <c r="F322" s="21">
        <f>F323+F327</f>
        <v>55510.8</v>
      </c>
      <c r="G322" s="38"/>
      <c r="H322" s="90"/>
    </row>
    <row r="323" spans="1:8" s="12" customFormat="1" ht="15.75">
      <c r="A323" s="102" t="s">
        <v>287</v>
      </c>
      <c r="B323" s="28"/>
      <c r="C323" s="26" t="s">
        <v>381</v>
      </c>
      <c r="D323" s="35">
        <f>D324</f>
        <v>15809.1</v>
      </c>
      <c r="E323" s="35">
        <f>E324</f>
        <v>34669</v>
      </c>
      <c r="F323" s="35">
        <f>F324</f>
        <v>34669</v>
      </c>
      <c r="G323" s="38"/>
      <c r="H323" s="90"/>
    </row>
    <row r="324" spans="1:8" s="12" customFormat="1" ht="31.5">
      <c r="A324" s="102" t="s">
        <v>512</v>
      </c>
      <c r="B324" s="28"/>
      <c r="C324" s="88" t="s">
        <v>348</v>
      </c>
      <c r="D324" s="35">
        <f>D325+D326</f>
        <v>15809.1</v>
      </c>
      <c r="E324" s="35">
        <f>E325+E326</f>
        <v>34669</v>
      </c>
      <c r="F324" s="35">
        <f>F325+F326</f>
        <v>34669</v>
      </c>
      <c r="G324" s="38"/>
      <c r="H324" s="90"/>
    </row>
    <row r="325" spans="1:8" s="12" customFormat="1" ht="15.75">
      <c r="A325" s="102" t="s">
        <v>512</v>
      </c>
      <c r="B325" s="28" t="s">
        <v>9</v>
      </c>
      <c r="C325" s="23" t="s">
        <v>651</v>
      </c>
      <c r="D325" s="44">
        <f>26421.9-5211.7-5401.1</f>
        <v>15809.1</v>
      </c>
      <c r="E325" s="44">
        <v>34669</v>
      </c>
      <c r="F325" s="44">
        <v>34669</v>
      </c>
      <c r="G325" s="38"/>
      <c r="H325" s="90"/>
    </row>
    <row r="326" spans="1:8" s="12" customFormat="1" ht="15.75" hidden="1">
      <c r="A326" s="102" t="s">
        <v>512</v>
      </c>
      <c r="B326" s="25" t="s">
        <v>12</v>
      </c>
      <c r="C326" s="26" t="s">
        <v>13</v>
      </c>
      <c r="D326" s="44">
        <f>63-63</f>
        <v>0</v>
      </c>
      <c r="E326" s="44">
        <v>0</v>
      </c>
      <c r="F326" s="44">
        <v>0</v>
      </c>
      <c r="G326" s="38"/>
      <c r="H326" s="90"/>
    </row>
    <row r="327" spans="1:8" s="12" customFormat="1" ht="15.75">
      <c r="A327" s="102" t="s">
        <v>288</v>
      </c>
      <c r="B327" s="28"/>
      <c r="C327" s="26" t="s">
        <v>42</v>
      </c>
      <c r="D327" s="35">
        <f>D328</f>
        <v>21415.399999999998</v>
      </c>
      <c r="E327" s="35">
        <f>E328</f>
        <v>20841.8</v>
      </c>
      <c r="F327" s="35">
        <f>F328</f>
        <v>20841.8</v>
      </c>
      <c r="G327" s="38"/>
      <c r="H327" s="90"/>
    </row>
    <row r="328" spans="1:8" s="12" customFormat="1" ht="31.5">
      <c r="A328" s="102" t="s">
        <v>513</v>
      </c>
      <c r="B328" s="28"/>
      <c r="C328" s="88" t="s">
        <v>348</v>
      </c>
      <c r="D328" s="35">
        <f>D329+D330</f>
        <v>21415.399999999998</v>
      </c>
      <c r="E328" s="35">
        <f>E329+E330</f>
        <v>20841.8</v>
      </c>
      <c r="F328" s="35">
        <f>F329+F330</f>
        <v>20841.8</v>
      </c>
      <c r="G328" s="38"/>
      <c r="H328" s="90"/>
    </row>
    <row r="329" spans="1:8" s="12" customFormat="1" ht="47.25">
      <c r="A329" s="102" t="s">
        <v>513</v>
      </c>
      <c r="B329" s="25" t="s">
        <v>7</v>
      </c>
      <c r="C329" s="26" t="s">
        <v>8</v>
      </c>
      <c r="D329" s="44">
        <f>17957.7-381.4</f>
        <v>17576.3</v>
      </c>
      <c r="E329" s="44">
        <v>17957.7</v>
      </c>
      <c r="F329" s="44">
        <v>17957.7</v>
      </c>
      <c r="G329" s="38"/>
      <c r="H329" s="90"/>
    </row>
    <row r="330" spans="1:8" s="12" customFormat="1" ht="15.75">
      <c r="A330" s="102" t="s">
        <v>513</v>
      </c>
      <c r="B330" s="34" t="s">
        <v>9</v>
      </c>
      <c r="C330" s="26" t="s">
        <v>651</v>
      </c>
      <c r="D330" s="44">
        <f>3457.7+381.4</f>
        <v>3839.1</v>
      </c>
      <c r="E330" s="44">
        <v>2884.1</v>
      </c>
      <c r="F330" s="44">
        <v>2884.1</v>
      </c>
      <c r="G330" s="38"/>
      <c r="H330" s="90"/>
    </row>
    <row r="331" spans="1:8" s="12" customFormat="1" ht="47.25">
      <c r="A331" s="98" t="s">
        <v>652</v>
      </c>
      <c r="B331" s="19"/>
      <c r="C331" s="20" t="s">
        <v>655</v>
      </c>
      <c r="D331" s="21">
        <f>D332+D335</f>
        <v>6833</v>
      </c>
      <c r="E331" s="21">
        <f>E332+E335</f>
        <v>0</v>
      </c>
      <c r="F331" s="21">
        <f>F332+F335</f>
        <v>0</v>
      </c>
      <c r="G331" s="38"/>
      <c r="H331" s="90"/>
    </row>
    <row r="332" spans="1:8" s="12" customFormat="1" ht="31.5">
      <c r="A332" s="102" t="s">
        <v>653</v>
      </c>
      <c r="B332" s="28"/>
      <c r="C332" s="26" t="s">
        <v>664</v>
      </c>
      <c r="D332" s="44">
        <f aca="true" t="shared" si="13" ref="D332:F333">D333</f>
        <v>570</v>
      </c>
      <c r="E332" s="44">
        <f t="shared" si="13"/>
        <v>0</v>
      </c>
      <c r="F332" s="44">
        <f t="shared" si="13"/>
        <v>0</v>
      </c>
      <c r="G332" s="38"/>
      <c r="H332" s="90"/>
    </row>
    <row r="333" spans="1:8" s="12" customFormat="1" ht="31.5">
      <c r="A333" s="102" t="s">
        <v>654</v>
      </c>
      <c r="B333" s="28"/>
      <c r="C333" s="88" t="s">
        <v>348</v>
      </c>
      <c r="D333" s="44">
        <f t="shared" si="13"/>
        <v>570</v>
      </c>
      <c r="E333" s="44">
        <f t="shared" si="13"/>
        <v>0</v>
      </c>
      <c r="F333" s="44">
        <f t="shared" si="13"/>
        <v>0</v>
      </c>
      <c r="G333" s="38"/>
      <c r="H333" s="90"/>
    </row>
    <row r="334" spans="1:8" s="12" customFormat="1" ht="15.75">
      <c r="A334" s="102" t="s">
        <v>654</v>
      </c>
      <c r="B334" s="28" t="s">
        <v>9</v>
      </c>
      <c r="C334" s="23" t="s">
        <v>651</v>
      </c>
      <c r="D334" s="44">
        <v>570</v>
      </c>
      <c r="E334" s="44">
        <v>0</v>
      </c>
      <c r="F334" s="44">
        <v>0</v>
      </c>
      <c r="G334" s="38"/>
      <c r="H334" s="90"/>
    </row>
    <row r="335" spans="1:8" s="12" customFormat="1" ht="31.5">
      <c r="A335" s="102" t="s">
        <v>656</v>
      </c>
      <c r="B335" s="28"/>
      <c r="C335" s="26" t="s">
        <v>665</v>
      </c>
      <c r="D335" s="44">
        <f aca="true" t="shared" si="14" ref="D335:F336">D336</f>
        <v>6263</v>
      </c>
      <c r="E335" s="44">
        <f t="shared" si="14"/>
        <v>0</v>
      </c>
      <c r="F335" s="44">
        <f t="shared" si="14"/>
        <v>0</v>
      </c>
      <c r="G335" s="38"/>
      <c r="H335" s="90"/>
    </row>
    <row r="336" spans="1:8" s="12" customFormat="1" ht="31.5">
      <c r="A336" s="102" t="s">
        <v>657</v>
      </c>
      <c r="B336" s="28"/>
      <c r="C336" s="88" t="s">
        <v>348</v>
      </c>
      <c r="D336" s="44">
        <f t="shared" si="14"/>
        <v>6263</v>
      </c>
      <c r="E336" s="44">
        <f t="shared" si="14"/>
        <v>0</v>
      </c>
      <c r="F336" s="44">
        <f t="shared" si="14"/>
        <v>0</v>
      </c>
      <c r="G336" s="38"/>
      <c r="H336" s="90"/>
    </row>
    <row r="337" spans="1:8" s="12" customFormat="1" ht="15.75">
      <c r="A337" s="102" t="s">
        <v>657</v>
      </c>
      <c r="B337" s="34" t="s">
        <v>14</v>
      </c>
      <c r="C337" s="26" t="s">
        <v>15</v>
      </c>
      <c r="D337" s="44">
        <v>6263</v>
      </c>
      <c r="E337" s="44">
        <v>0</v>
      </c>
      <c r="F337" s="44">
        <v>0</v>
      </c>
      <c r="G337" s="38"/>
      <c r="H337" s="90"/>
    </row>
    <row r="338" spans="1:8" s="18" customFormat="1" ht="15.75">
      <c r="A338" s="97" t="s">
        <v>289</v>
      </c>
      <c r="B338" s="15"/>
      <c r="C338" s="16" t="s">
        <v>141</v>
      </c>
      <c r="D338" s="17">
        <f>D339+D347+D366</f>
        <v>401393.5</v>
      </c>
      <c r="E338" s="17">
        <f>E339+E347+E366</f>
        <v>82029.59999999999</v>
      </c>
      <c r="F338" s="17">
        <f>F339+F347+F366</f>
        <v>55573.6</v>
      </c>
      <c r="G338" s="66"/>
      <c r="H338" s="129"/>
    </row>
    <row r="339" spans="1:8" s="12" customFormat="1" ht="31.5">
      <c r="A339" s="98" t="s">
        <v>290</v>
      </c>
      <c r="B339" s="19"/>
      <c r="C339" s="20" t="s">
        <v>43</v>
      </c>
      <c r="D339" s="21">
        <f>D340+D343</f>
        <v>2765.5</v>
      </c>
      <c r="E339" s="21">
        <f>E340+E343</f>
        <v>2642.9</v>
      </c>
      <c r="F339" s="21">
        <f>F340+F343</f>
        <v>2642.9</v>
      </c>
      <c r="G339" s="38"/>
      <c r="H339" s="90"/>
    </row>
    <row r="340" spans="1:8" s="12" customFormat="1" ht="31.5">
      <c r="A340" s="102" t="s">
        <v>291</v>
      </c>
      <c r="B340" s="42"/>
      <c r="C340" s="30" t="s">
        <v>365</v>
      </c>
      <c r="D340" s="31">
        <f aca="true" t="shared" si="15" ref="D340:F341">D341</f>
        <v>2188.9</v>
      </c>
      <c r="E340" s="31">
        <f t="shared" si="15"/>
        <v>2066.3</v>
      </c>
      <c r="F340" s="31">
        <f t="shared" si="15"/>
        <v>2066.3</v>
      </c>
      <c r="G340" s="38"/>
      <c r="H340" s="90"/>
    </row>
    <row r="341" spans="1:8" s="12" customFormat="1" ht="31.5">
      <c r="A341" s="102" t="s">
        <v>514</v>
      </c>
      <c r="B341" s="42"/>
      <c r="C341" s="88" t="s">
        <v>348</v>
      </c>
      <c r="D341" s="31">
        <f t="shared" si="15"/>
        <v>2188.9</v>
      </c>
      <c r="E341" s="31">
        <f t="shared" si="15"/>
        <v>2066.3</v>
      </c>
      <c r="F341" s="31">
        <f t="shared" si="15"/>
        <v>2066.3</v>
      </c>
      <c r="G341" s="38"/>
      <c r="H341" s="90"/>
    </row>
    <row r="342" spans="1:8" s="12" customFormat="1" ht="15.75">
      <c r="A342" s="102" t="s">
        <v>514</v>
      </c>
      <c r="B342" s="34" t="s">
        <v>9</v>
      </c>
      <c r="C342" s="26" t="s">
        <v>651</v>
      </c>
      <c r="D342" s="31">
        <v>2188.9</v>
      </c>
      <c r="E342" s="31">
        <v>2066.3</v>
      </c>
      <c r="F342" s="31">
        <v>2066.3</v>
      </c>
      <c r="G342" s="38"/>
      <c r="H342" s="90"/>
    </row>
    <row r="343" spans="1:8" s="12" customFormat="1" ht="31.5">
      <c r="A343" s="103" t="s">
        <v>292</v>
      </c>
      <c r="B343" s="34"/>
      <c r="C343" s="111" t="s">
        <v>366</v>
      </c>
      <c r="D343" s="24">
        <f aca="true" t="shared" si="16" ref="D343:F344">D344</f>
        <v>576.6</v>
      </c>
      <c r="E343" s="24">
        <f t="shared" si="16"/>
        <v>576.6</v>
      </c>
      <c r="F343" s="24">
        <f t="shared" si="16"/>
        <v>576.6</v>
      </c>
      <c r="G343" s="38"/>
      <c r="H343" s="90"/>
    </row>
    <row r="344" spans="1:8" s="12" customFormat="1" ht="31.5">
      <c r="A344" s="102" t="s">
        <v>515</v>
      </c>
      <c r="B344" s="42"/>
      <c r="C344" s="88" t="s">
        <v>348</v>
      </c>
      <c r="D344" s="24">
        <f>D345+D346</f>
        <v>576.6</v>
      </c>
      <c r="E344" s="24">
        <f t="shared" si="16"/>
        <v>576.6</v>
      </c>
      <c r="F344" s="24">
        <f t="shared" si="16"/>
        <v>576.6</v>
      </c>
      <c r="G344" s="38"/>
      <c r="H344" s="90"/>
    </row>
    <row r="345" spans="1:8" s="12" customFormat="1" ht="15.75">
      <c r="A345" s="102" t="s">
        <v>515</v>
      </c>
      <c r="B345" s="34" t="s">
        <v>9</v>
      </c>
      <c r="C345" s="26" t="s">
        <v>651</v>
      </c>
      <c r="D345" s="24">
        <f>576.6-0.3</f>
        <v>576.3000000000001</v>
      </c>
      <c r="E345" s="24">
        <v>576.6</v>
      </c>
      <c r="F345" s="24">
        <v>576.6</v>
      </c>
      <c r="G345" s="38"/>
      <c r="H345" s="90"/>
    </row>
    <row r="346" spans="1:8" s="12" customFormat="1" ht="15.75">
      <c r="A346" s="102" t="s">
        <v>515</v>
      </c>
      <c r="B346" s="29" t="s">
        <v>12</v>
      </c>
      <c r="C346" s="23" t="s">
        <v>13</v>
      </c>
      <c r="D346" s="24">
        <v>0.3</v>
      </c>
      <c r="E346" s="24">
        <v>0</v>
      </c>
      <c r="F346" s="24">
        <v>0</v>
      </c>
      <c r="G346" s="38"/>
      <c r="H346" s="90"/>
    </row>
    <row r="347" spans="1:8" s="12" customFormat="1" ht="31.5">
      <c r="A347" s="98" t="s">
        <v>293</v>
      </c>
      <c r="B347" s="19"/>
      <c r="C347" s="20" t="s">
        <v>44</v>
      </c>
      <c r="D347" s="21">
        <f>D355+D363+D358+D348</f>
        <v>362488.5</v>
      </c>
      <c r="E347" s="21">
        <f>E355+E363+E358+E348</f>
        <v>77370.5</v>
      </c>
      <c r="F347" s="21">
        <f>F355+F363+F358+F348</f>
        <v>50914.5</v>
      </c>
      <c r="G347" s="38"/>
      <c r="H347" s="90"/>
    </row>
    <row r="348" spans="1:8" s="12" customFormat="1" ht="31.5">
      <c r="A348" s="103" t="s">
        <v>423</v>
      </c>
      <c r="B348" s="28"/>
      <c r="C348" s="26" t="s">
        <v>420</v>
      </c>
      <c r="D348" s="27">
        <f>D351+D353+D349</f>
        <v>11532.700000000003</v>
      </c>
      <c r="E348" s="27">
        <f>E351+E353</f>
        <v>71370.5</v>
      </c>
      <c r="F348" s="27">
        <f>F351+F353</f>
        <v>44914.5</v>
      </c>
      <c r="G348" s="38"/>
      <c r="H348" s="90"/>
    </row>
    <row r="349" spans="1:8" s="12" customFormat="1" ht="47.25">
      <c r="A349" s="132" t="s">
        <v>766</v>
      </c>
      <c r="B349" s="28"/>
      <c r="C349" s="26" t="s">
        <v>767</v>
      </c>
      <c r="D349" s="27">
        <f>D350</f>
        <v>585</v>
      </c>
      <c r="E349" s="27">
        <f>E350</f>
        <v>0</v>
      </c>
      <c r="F349" s="27">
        <f>F350</f>
        <v>0</v>
      </c>
      <c r="G349" s="38"/>
      <c r="H349" s="90"/>
    </row>
    <row r="350" spans="1:8" s="12" customFormat="1" ht="15.75">
      <c r="A350" s="132" t="s">
        <v>766</v>
      </c>
      <c r="B350" s="34" t="s">
        <v>14</v>
      </c>
      <c r="C350" s="26" t="s">
        <v>15</v>
      </c>
      <c r="D350" s="27">
        <v>585</v>
      </c>
      <c r="E350" s="27">
        <v>0</v>
      </c>
      <c r="F350" s="27">
        <v>0</v>
      </c>
      <c r="G350" s="38"/>
      <c r="H350" s="90"/>
    </row>
    <row r="351" spans="1:8" s="12" customFormat="1" ht="63" customHeight="1" hidden="1">
      <c r="A351" s="103" t="s">
        <v>419</v>
      </c>
      <c r="B351" s="28"/>
      <c r="C351" s="26" t="s">
        <v>743</v>
      </c>
      <c r="D351" s="27">
        <f>D352</f>
        <v>0</v>
      </c>
      <c r="E351" s="27">
        <f>E352</f>
        <v>0</v>
      </c>
      <c r="F351" s="27">
        <f>F352</f>
        <v>0</v>
      </c>
      <c r="G351" s="38"/>
      <c r="H351" s="90"/>
    </row>
    <row r="352" spans="1:8" s="12" customFormat="1" ht="15.75" customHeight="1" hidden="1">
      <c r="A352" s="103" t="s">
        <v>419</v>
      </c>
      <c r="B352" s="34" t="s">
        <v>14</v>
      </c>
      <c r="C352" s="26" t="s">
        <v>15</v>
      </c>
      <c r="D352" s="27"/>
      <c r="E352" s="27"/>
      <c r="F352" s="27"/>
      <c r="G352" s="38"/>
      <c r="H352" s="90"/>
    </row>
    <row r="353" spans="1:8" s="12" customFormat="1" ht="78.75" customHeight="1">
      <c r="A353" s="103" t="s">
        <v>418</v>
      </c>
      <c r="B353" s="28"/>
      <c r="C353" s="26" t="s">
        <v>744</v>
      </c>
      <c r="D353" s="27">
        <f>D354</f>
        <v>10947.700000000003</v>
      </c>
      <c r="E353" s="27">
        <f>E354</f>
        <v>71370.5</v>
      </c>
      <c r="F353" s="27">
        <f>F354</f>
        <v>44914.5</v>
      </c>
      <c r="G353" s="38"/>
      <c r="H353" s="90"/>
    </row>
    <row r="354" spans="1:8" s="12" customFormat="1" ht="15.75" customHeight="1">
      <c r="A354" s="103" t="s">
        <v>418</v>
      </c>
      <c r="B354" s="34" t="s">
        <v>14</v>
      </c>
      <c r="C354" s="26" t="s">
        <v>15</v>
      </c>
      <c r="D354" s="27">
        <f>43049-4940.1-17379.1-9782.1</f>
        <v>10947.700000000003</v>
      </c>
      <c r="E354" s="27">
        <v>71370.5</v>
      </c>
      <c r="F354" s="27">
        <v>44914.5</v>
      </c>
      <c r="G354" s="38"/>
      <c r="H354" s="90"/>
    </row>
    <row r="355" spans="1:8" s="12" customFormat="1" ht="31.5">
      <c r="A355" s="103" t="s">
        <v>294</v>
      </c>
      <c r="B355" s="28"/>
      <c r="C355" s="26" t="s">
        <v>364</v>
      </c>
      <c r="D355" s="27">
        <f aca="true" t="shared" si="17" ref="D355:F356">D356</f>
        <v>5877.4</v>
      </c>
      <c r="E355" s="27">
        <f t="shared" si="17"/>
        <v>6000</v>
      </c>
      <c r="F355" s="27">
        <f t="shared" si="17"/>
        <v>6000</v>
      </c>
      <c r="G355" s="38"/>
      <c r="H355" s="90"/>
    </row>
    <row r="356" spans="1:8" s="12" customFormat="1" ht="31.5">
      <c r="A356" s="103" t="s">
        <v>516</v>
      </c>
      <c r="B356" s="28"/>
      <c r="C356" s="88" t="s">
        <v>348</v>
      </c>
      <c r="D356" s="27">
        <f t="shared" si="17"/>
        <v>5877.4</v>
      </c>
      <c r="E356" s="27">
        <f t="shared" si="17"/>
        <v>6000</v>
      </c>
      <c r="F356" s="27">
        <f t="shared" si="17"/>
        <v>6000</v>
      </c>
      <c r="G356" s="38"/>
      <c r="H356" s="90"/>
    </row>
    <row r="357" spans="1:8" s="12" customFormat="1" ht="15.75">
      <c r="A357" s="103" t="s">
        <v>516</v>
      </c>
      <c r="B357" s="34" t="s">
        <v>9</v>
      </c>
      <c r="C357" s="26" t="s">
        <v>651</v>
      </c>
      <c r="D357" s="31">
        <v>5877.4</v>
      </c>
      <c r="E357" s="31">
        <v>6000</v>
      </c>
      <c r="F357" s="31">
        <v>6000</v>
      </c>
      <c r="G357" s="38"/>
      <c r="H357" s="90"/>
    </row>
    <row r="358" spans="1:8" s="12" customFormat="1" ht="47.25" hidden="1">
      <c r="A358" s="100" t="s">
        <v>405</v>
      </c>
      <c r="B358" s="28"/>
      <c r="C358" s="23" t="s">
        <v>406</v>
      </c>
      <c r="D358" s="31">
        <f>D359+D361</f>
        <v>0</v>
      </c>
      <c r="E358" s="31">
        <f>E359</f>
        <v>0</v>
      </c>
      <c r="F358" s="31">
        <f>F363</f>
        <v>0</v>
      </c>
      <c r="G358" s="38"/>
      <c r="H358" s="90"/>
    </row>
    <row r="359" spans="1:8" s="12" customFormat="1" ht="31.5" hidden="1">
      <c r="A359" s="122" t="s">
        <v>590</v>
      </c>
      <c r="B359" s="34"/>
      <c r="C359" s="26" t="s">
        <v>591</v>
      </c>
      <c r="D359" s="31">
        <f>D360</f>
        <v>0</v>
      </c>
      <c r="E359" s="31">
        <f>E360</f>
        <v>0</v>
      </c>
      <c r="F359" s="31">
        <f>F360</f>
        <v>0</v>
      </c>
      <c r="G359" s="38"/>
      <c r="H359" s="90"/>
    </row>
    <row r="360" spans="1:8" s="12" customFormat="1" ht="15.75" hidden="1">
      <c r="A360" s="122" t="s">
        <v>590</v>
      </c>
      <c r="B360" s="28" t="s">
        <v>14</v>
      </c>
      <c r="C360" s="26" t="s">
        <v>15</v>
      </c>
      <c r="D360" s="31"/>
      <c r="E360" s="31"/>
      <c r="F360" s="31"/>
      <c r="G360" s="38"/>
      <c r="H360" s="90"/>
    </row>
    <row r="361" spans="1:8" s="12" customFormat="1" ht="31.5" hidden="1">
      <c r="A361" s="100" t="s">
        <v>629</v>
      </c>
      <c r="B361" s="34"/>
      <c r="C361" s="26" t="s">
        <v>630</v>
      </c>
      <c r="D361" s="31">
        <f>D362</f>
        <v>0</v>
      </c>
      <c r="E361" s="31">
        <f>E362</f>
        <v>0</v>
      </c>
      <c r="F361" s="31">
        <f>F362</f>
        <v>0</v>
      </c>
      <c r="G361" s="38"/>
      <c r="H361" s="90"/>
    </row>
    <row r="362" spans="1:8" s="12" customFormat="1" ht="15.75" hidden="1">
      <c r="A362" s="100" t="s">
        <v>629</v>
      </c>
      <c r="B362" s="28" t="s">
        <v>14</v>
      </c>
      <c r="C362" s="26" t="s">
        <v>15</v>
      </c>
      <c r="D362" s="31"/>
      <c r="E362" s="31"/>
      <c r="F362" s="31"/>
      <c r="G362" s="38"/>
      <c r="H362" s="90"/>
    </row>
    <row r="363" spans="1:8" s="12" customFormat="1" ht="47.25">
      <c r="A363" s="100" t="s">
        <v>213</v>
      </c>
      <c r="B363" s="34"/>
      <c r="C363" s="23" t="s">
        <v>226</v>
      </c>
      <c r="D363" s="31">
        <f aca="true" t="shared" si="18" ref="D363:F364">D364</f>
        <v>345078.39999999997</v>
      </c>
      <c r="E363" s="31">
        <f t="shared" si="18"/>
        <v>0</v>
      </c>
      <c r="F363" s="31">
        <f t="shared" si="18"/>
        <v>0</v>
      </c>
      <c r="G363" s="38"/>
      <c r="H363" s="90"/>
    </row>
    <row r="364" spans="1:8" s="12" customFormat="1" ht="15.75">
      <c r="A364" s="100" t="s">
        <v>227</v>
      </c>
      <c r="B364" s="34"/>
      <c r="C364" s="26" t="s">
        <v>223</v>
      </c>
      <c r="D364" s="31">
        <f t="shared" si="18"/>
        <v>345078.39999999997</v>
      </c>
      <c r="E364" s="31">
        <f t="shared" si="18"/>
        <v>0</v>
      </c>
      <c r="F364" s="31">
        <f t="shared" si="18"/>
        <v>0</v>
      </c>
      <c r="G364" s="38"/>
      <c r="H364" s="90"/>
    </row>
    <row r="365" spans="1:8" s="12" customFormat="1" ht="15.75">
      <c r="A365" s="100" t="s">
        <v>227</v>
      </c>
      <c r="B365" s="28" t="s">
        <v>14</v>
      </c>
      <c r="C365" s="26" t="s">
        <v>15</v>
      </c>
      <c r="D365" s="31">
        <f>345078.3+0.1</f>
        <v>345078.39999999997</v>
      </c>
      <c r="E365" s="31">
        <v>0</v>
      </c>
      <c r="F365" s="31">
        <v>0</v>
      </c>
      <c r="G365" s="38"/>
      <c r="H365" s="90"/>
    </row>
    <row r="366" spans="1:8" s="12" customFormat="1" ht="31.5">
      <c r="A366" s="98" t="s">
        <v>295</v>
      </c>
      <c r="B366" s="19"/>
      <c r="C366" s="20" t="s">
        <v>671</v>
      </c>
      <c r="D366" s="21">
        <f>D367</f>
        <v>36139.5</v>
      </c>
      <c r="E366" s="21">
        <f>E367</f>
        <v>2016.2</v>
      </c>
      <c r="F366" s="21">
        <f>F367</f>
        <v>2016.2</v>
      </c>
      <c r="G366" s="38"/>
      <c r="H366" s="90"/>
    </row>
    <row r="367" spans="1:8" s="12" customFormat="1" ht="15.75">
      <c r="A367" s="102" t="s">
        <v>377</v>
      </c>
      <c r="B367" s="34"/>
      <c r="C367" s="26" t="s">
        <v>363</v>
      </c>
      <c r="D367" s="27">
        <f>D368+D370+D372</f>
        <v>36139.5</v>
      </c>
      <c r="E367" s="27">
        <f>E368+E370+E372</f>
        <v>2016.2</v>
      </c>
      <c r="F367" s="27">
        <f>F368+F370+F372</f>
        <v>2016.2</v>
      </c>
      <c r="G367" s="38"/>
      <c r="H367" s="90"/>
    </row>
    <row r="368" spans="1:8" s="12" customFormat="1" ht="31.5" hidden="1">
      <c r="A368" s="102" t="s">
        <v>517</v>
      </c>
      <c r="B368" s="34"/>
      <c r="C368" s="88" t="s">
        <v>348</v>
      </c>
      <c r="D368" s="27">
        <f>D369</f>
        <v>0</v>
      </c>
      <c r="E368" s="27">
        <f>E369</f>
        <v>0</v>
      </c>
      <c r="F368" s="27">
        <f>F369</f>
        <v>0</v>
      </c>
      <c r="G368" s="38"/>
      <c r="H368" s="90"/>
    </row>
    <row r="369" spans="1:8" s="12" customFormat="1" ht="15.75" hidden="1">
      <c r="A369" s="102" t="s">
        <v>517</v>
      </c>
      <c r="B369" s="34" t="s">
        <v>9</v>
      </c>
      <c r="C369" s="26" t="s">
        <v>651</v>
      </c>
      <c r="D369" s="27"/>
      <c r="E369" s="27"/>
      <c r="F369" s="27"/>
      <c r="G369" s="38"/>
      <c r="H369" s="90"/>
    </row>
    <row r="370" spans="1:8" s="12" customFormat="1" ht="31.5">
      <c r="A370" s="103" t="s">
        <v>424</v>
      </c>
      <c r="B370" s="34"/>
      <c r="C370" s="26" t="s">
        <v>425</v>
      </c>
      <c r="D370" s="27">
        <f>D371</f>
        <v>28911.6</v>
      </c>
      <c r="E370" s="27">
        <f>E371</f>
        <v>0</v>
      </c>
      <c r="F370" s="27">
        <f>F371</f>
        <v>0</v>
      </c>
      <c r="G370" s="38"/>
      <c r="H370" s="90"/>
    </row>
    <row r="371" spans="1:8" s="12" customFormat="1" ht="15.75">
      <c r="A371" s="103" t="s">
        <v>424</v>
      </c>
      <c r="B371" s="34" t="s">
        <v>9</v>
      </c>
      <c r="C371" s="26" t="s">
        <v>651</v>
      </c>
      <c r="D371" s="27">
        <v>28911.6</v>
      </c>
      <c r="E371" s="27">
        <v>0</v>
      </c>
      <c r="F371" s="27">
        <v>0</v>
      </c>
      <c r="G371" s="38"/>
      <c r="H371" s="90"/>
    </row>
    <row r="372" spans="1:8" s="12" customFormat="1" ht="47.25">
      <c r="A372" s="103" t="s">
        <v>378</v>
      </c>
      <c r="B372" s="34"/>
      <c r="C372" s="26" t="s">
        <v>212</v>
      </c>
      <c r="D372" s="27">
        <f>D373</f>
        <v>7227.9</v>
      </c>
      <c r="E372" s="27">
        <f>E373</f>
        <v>2016.2</v>
      </c>
      <c r="F372" s="27">
        <f>F373</f>
        <v>2016.2</v>
      </c>
      <c r="G372" s="38"/>
      <c r="H372" s="90"/>
    </row>
    <row r="373" spans="1:8" s="12" customFormat="1" ht="15.75">
      <c r="A373" s="103" t="s">
        <v>378</v>
      </c>
      <c r="B373" s="34" t="s">
        <v>9</v>
      </c>
      <c r="C373" s="26" t="s">
        <v>651</v>
      </c>
      <c r="D373" s="27">
        <f>2016.2+5211.7</f>
        <v>7227.9</v>
      </c>
      <c r="E373" s="27">
        <v>2016.2</v>
      </c>
      <c r="F373" s="27">
        <v>2016.2</v>
      </c>
      <c r="G373" s="38"/>
      <c r="H373" s="90"/>
    </row>
    <row r="374" spans="1:8" s="18" customFormat="1" ht="31.5">
      <c r="A374" s="97" t="s">
        <v>296</v>
      </c>
      <c r="B374" s="15"/>
      <c r="C374" s="16" t="s">
        <v>140</v>
      </c>
      <c r="D374" s="17">
        <f>D375</f>
        <v>1826829.4999999998</v>
      </c>
      <c r="E374" s="17">
        <f>E375</f>
        <v>1973124.3</v>
      </c>
      <c r="F374" s="17">
        <f>F375</f>
        <v>944988.8</v>
      </c>
      <c r="G374" s="66"/>
      <c r="H374" s="129"/>
    </row>
    <row r="375" spans="1:8" s="12" customFormat="1" ht="15.75">
      <c r="A375" s="98" t="s">
        <v>297</v>
      </c>
      <c r="B375" s="19"/>
      <c r="C375" s="20" t="s">
        <v>46</v>
      </c>
      <c r="D375" s="21">
        <f>D376+D404+D425+D417+D422+D399</f>
        <v>1826829.4999999998</v>
      </c>
      <c r="E375" s="21">
        <f>E376+E404+E425+E417+E422</f>
        <v>1973124.3</v>
      </c>
      <c r="F375" s="21">
        <f>F376+F404+F425+F417+F422</f>
        <v>944988.8</v>
      </c>
      <c r="G375" s="38"/>
      <c r="H375" s="90"/>
    </row>
    <row r="376" spans="1:8" s="12" customFormat="1" ht="31.5">
      <c r="A376" s="104" t="s">
        <v>298</v>
      </c>
      <c r="B376" s="25"/>
      <c r="C376" s="26" t="s">
        <v>47</v>
      </c>
      <c r="D376" s="24">
        <f>D383+D385+D377+D387+D389+D391+D393+D395+D379+D381+D397</f>
        <v>14624</v>
      </c>
      <c r="E376" s="24">
        <f>E383+E385+E377+E387+E389+E391+E393+E395+E379+E381+E397</f>
        <v>2751.4</v>
      </c>
      <c r="F376" s="24">
        <f>F383+F385+F377+F387+F389+F391+F393+F395+F379+F381+F397</f>
        <v>6676.4</v>
      </c>
      <c r="G376" s="38"/>
      <c r="H376" s="90"/>
    </row>
    <row r="377" spans="1:8" s="12" customFormat="1" ht="15.75">
      <c r="A377" s="99" t="s">
        <v>439</v>
      </c>
      <c r="B377" s="22"/>
      <c r="C377" s="23" t="s">
        <v>440</v>
      </c>
      <c r="D377" s="27">
        <f>D378</f>
        <v>14024</v>
      </c>
      <c r="E377" s="27">
        <f>E378</f>
        <v>2751.4</v>
      </c>
      <c r="F377" s="27">
        <f>F378</f>
        <v>6676.4</v>
      </c>
      <c r="G377" s="38"/>
      <c r="H377" s="90"/>
    </row>
    <row r="378" spans="1:8" s="12" customFormat="1" ht="15.75">
      <c r="A378" s="99" t="s">
        <v>439</v>
      </c>
      <c r="B378" s="22" t="s">
        <v>14</v>
      </c>
      <c r="C378" s="23" t="s">
        <v>15</v>
      </c>
      <c r="D378" s="27">
        <v>14024</v>
      </c>
      <c r="E378" s="27">
        <v>2751.4</v>
      </c>
      <c r="F378" s="27">
        <v>6676.4</v>
      </c>
      <c r="G378" s="38"/>
      <c r="H378" s="90"/>
    </row>
    <row r="379" spans="1:8" s="12" customFormat="1" ht="15.75">
      <c r="A379" s="99" t="s">
        <v>631</v>
      </c>
      <c r="B379" s="22"/>
      <c r="C379" s="23" t="s">
        <v>632</v>
      </c>
      <c r="D379" s="27">
        <f>D380</f>
        <v>0</v>
      </c>
      <c r="E379" s="27">
        <f>E380</f>
        <v>0</v>
      </c>
      <c r="F379" s="27">
        <f>F380</f>
        <v>0</v>
      </c>
      <c r="G379" s="38"/>
      <c r="H379" s="90"/>
    </row>
    <row r="380" spans="1:8" s="12" customFormat="1" ht="15.75">
      <c r="A380" s="99" t="s">
        <v>631</v>
      </c>
      <c r="B380" s="22" t="s">
        <v>14</v>
      </c>
      <c r="C380" s="23" t="s">
        <v>15</v>
      </c>
      <c r="D380" s="27">
        <f>5400-5400</f>
        <v>0</v>
      </c>
      <c r="E380" s="27">
        <v>0</v>
      </c>
      <c r="F380" s="27">
        <v>0</v>
      </c>
      <c r="G380" s="38"/>
      <c r="H380" s="90"/>
    </row>
    <row r="381" spans="1:8" s="12" customFormat="1" ht="15.75">
      <c r="A381" s="99" t="s">
        <v>633</v>
      </c>
      <c r="B381" s="22"/>
      <c r="C381" s="23" t="s">
        <v>634</v>
      </c>
      <c r="D381" s="27">
        <f>D382</f>
        <v>0</v>
      </c>
      <c r="E381" s="27">
        <f>E382</f>
        <v>0</v>
      </c>
      <c r="F381" s="27">
        <f>F382</f>
        <v>0</v>
      </c>
      <c r="G381" s="38"/>
      <c r="H381" s="90"/>
    </row>
    <row r="382" spans="1:8" s="12" customFormat="1" ht="15.75">
      <c r="A382" s="99" t="s">
        <v>633</v>
      </c>
      <c r="B382" s="22" t="s">
        <v>14</v>
      </c>
      <c r="C382" s="23" t="s">
        <v>15</v>
      </c>
      <c r="D382" s="27"/>
      <c r="E382" s="27"/>
      <c r="F382" s="27"/>
      <c r="G382" s="38"/>
      <c r="H382" s="90"/>
    </row>
    <row r="383" spans="1:8" s="12" customFormat="1" ht="47.25">
      <c r="A383" s="99" t="s">
        <v>407</v>
      </c>
      <c r="B383" s="22"/>
      <c r="C383" s="26" t="s">
        <v>408</v>
      </c>
      <c r="D383" s="24">
        <f>D384</f>
        <v>0</v>
      </c>
      <c r="E383" s="24">
        <f>E384</f>
        <v>0</v>
      </c>
      <c r="F383" s="24">
        <f>F384</f>
        <v>0</v>
      </c>
      <c r="G383" s="38"/>
      <c r="H383" s="90"/>
    </row>
    <row r="384" spans="1:8" s="12" customFormat="1" ht="15.75">
      <c r="A384" s="99" t="s">
        <v>407</v>
      </c>
      <c r="B384" s="28" t="s">
        <v>14</v>
      </c>
      <c r="C384" s="30" t="s">
        <v>15</v>
      </c>
      <c r="D384" s="24">
        <f>284034.5-284034.5</f>
        <v>0</v>
      </c>
      <c r="E384" s="24">
        <f>119331.2-119331.2</f>
        <v>0</v>
      </c>
      <c r="F384" s="24">
        <v>0</v>
      </c>
      <c r="G384" s="38"/>
      <c r="H384" s="90"/>
    </row>
    <row r="385" spans="1:8" s="12" customFormat="1" ht="47.25">
      <c r="A385" s="99" t="s">
        <v>409</v>
      </c>
      <c r="B385" s="22"/>
      <c r="C385" s="26" t="s">
        <v>410</v>
      </c>
      <c r="D385" s="24">
        <f>D386</f>
        <v>0</v>
      </c>
      <c r="E385" s="24">
        <f>E386</f>
        <v>0</v>
      </c>
      <c r="F385" s="24">
        <f>F386</f>
        <v>0</v>
      </c>
      <c r="G385" s="38"/>
      <c r="H385" s="90"/>
    </row>
    <row r="386" spans="1:8" s="12" customFormat="1" ht="15.75">
      <c r="A386" s="99" t="s">
        <v>409</v>
      </c>
      <c r="B386" s="28" t="s">
        <v>14</v>
      </c>
      <c r="C386" s="30" t="s">
        <v>15</v>
      </c>
      <c r="D386" s="24"/>
      <c r="E386" s="24"/>
      <c r="F386" s="24"/>
      <c r="G386" s="38"/>
      <c r="H386" s="90"/>
    </row>
    <row r="387" spans="1:8" s="12" customFormat="1" ht="47.25">
      <c r="A387" s="99" t="s">
        <v>592</v>
      </c>
      <c r="C387" s="23" t="s">
        <v>593</v>
      </c>
      <c r="D387" s="24">
        <f>D388</f>
        <v>0</v>
      </c>
      <c r="E387" s="24">
        <f>E388</f>
        <v>0</v>
      </c>
      <c r="F387" s="24">
        <f>F388</f>
        <v>0</v>
      </c>
      <c r="G387" s="38"/>
      <c r="H387" s="90"/>
    </row>
    <row r="388" spans="1:8" s="12" customFormat="1" ht="15.75">
      <c r="A388" s="99" t="s">
        <v>592</v>
      </c>
      <c r="B388" s="28" t="s">
        <v>14</v>
      </c>
      <c r="C388" s="30" t="s">
        <v>15</v>
      </c>
      <c r="D388" s="24"/>
      <c r="E388" s="24"/>
      <c r="F388" s="24"/>
      <c r="G388" s="38"/>
      <c r="H388" s="90"/>
    </row>
    <row r="389" spans="1:8" s="12" customFormat="1" ht="63">
      <c r="A389" s="99" t="s">
        <v>594</v>
      </c>
      <c r="B389" s="28"/>
      <c r="C389" s="26" t="s">
        <v>595</v>
      </c>
      <c r="D389" s="24">
        <f>D390</f>
        <v>0</v>
      </c>
      <c r="E389" s="24">
        <f>E390</f>
        <v>0</v>
      </c>
      <c r="F389" s="24">
        <f>F390</f>
        <v>0</v>
      </c>
      <c r="G389" s="38"/>
      <c r="H389" s="90"/>
    </row>
    <row r="390" spans="1:8" s="12" customFormat="1" ht="15.75">
      <c r="A390" s="99" t="s">
        <v>594</v>
      </c>
      <c r="B390" s="28" t="s">
        <v>14</v>
      </c>
      <c r="C390" s="30" t="s">
        <v>15</v>
      </c>
      <c r="D390" s="24"/>
      <c r="E390" s="24"/>
      <c r="F390" s="24"/>
      <c r="G390" s="38"/>
      <c r="H390" s="90"/>
    </row>
    <row r="391" spans="1:8" s="12" customFormat="1" ht="78.75">
      <c r="A391" s="99" t="s">
        <v>596</v>
      </c>
      <c r="B391" s="28"/>
      <c r="C391" s="26" t="s">
        <v>597</v>
      </c>
      <c r="D391" s="24">
        <f>D392</f>
        <v>0</v>
      </c>
      <c r="E391" s="24">
        <f>E392</f>
        <v>0</v>
      </c>
      <c r="F391" s="24">
        <f>F392</f>
        <v>0</v>
      </c>
      <c r="G391" s="38"/>
      <c r="H391" s="90"/>
    </row>
    <row r="392" spans="1:8" s="12" customFormat="1" ht="15.75">
      <c r="A392" s="99" t="s">
        <v>596</v>
      </c>
      <c r="B392" s="28" t="s">
        <v>14</v>
      </c>
      <c r="C392" s="30" t="s">
        <v>15</v>
      </c>
      <c r="D392" s="24"/>
      <c r="E392" s="24"/>
      <c r="F392" s="24"/>
      <c r="G392" s="38"/>
      <c r="H392" s="90"/>
    </row>
    <row r="393" spans="1:8" s="12" customFormat="1" ht="63">
      <c r="A393" s="99" t="s">
        <v>598</v>
      </c>
      <c r="B393" s="28"/>
      <c r="C393" s="30" t="s">
        <v>599</v>
      </c>
      <c r="D393" s="24">
        <f>D394</f>
        <v>0</v>
      </c>
      <c r="E393" s="24">
        <f>E394</f>
        <v>0</v>
      </c>
      <c r="F393" s="24">
        <f>F394</f>
        <v>0</v>
      </c>
      <c r="G393" s="38"/>
      <c r="H393" s="90"/>
    </row>
    <row r="394" spans="1:8" s="12" customFormat="1" ht="15.75">
      <c r="A394" s="99" t="s">
        <v>598</v>
      </c>
      <c r="B394" s="28" t="s">
        <v>14</v>
      </c>
      <c r="C394" s="30" t="s">
        <v>15</v>
      </c>
      <c r="D394" s="24">
        <f>423764.5-423764.5</f>
        <v>0</v>
      </c>
      <c r="E394" s="27">
        <v>0</v>
      </c>
      <c r="F394" s="27">
        <v>0</v>
      </c>
      <c r="G394" s="38"/>
      <c r="H394" s="90"/>
    </row>
    <row r="395" spans="1:8" s="12" customFormat="1" ht="78.75">
      <c r="A395" s="99" t="s">
        <v>600</v>
      </c>
      <c r="B395" s="28"/>
      <c r="C395" s="30" t="s">
        <v>622</v>
      </c>
      <c r="D395" s="24">
        <f>D396</f>
        <v>0</v>
      </c>
      <c r="E395" s="24">
        <f>E396</f>
        <v>0</v>
      </c>
      <c r="F395" s="24">
        <f>F396</f>
        <v>0</v>
      </c>
      <c r="G395" s="38"/>
      <c r="H395" s="90"/>
    </row>
    <row r="396" spans="1:8" s="12" customFormat="1" ht="15.75">
      <c r="A396" s="99" t="s">
        <v>600</v>
      </c>
      <c r="B396" s="28" t="s">
        <v>14</v>
      </c>
      <c r="C396" s="30" t="s">
        <v>15</v>
      </c>
      <c r="D396" s="24">
        <f>47085-47085</f>
        <v>0</v>
      </c>
      <c r="E396" s="27">
        <v>0</v>
      </c>
      <c r="F396" s="27">
        <v>0</v>
      </c>
      <c r="G396" s="38"/>
      <c r="H396" s="90"/>
    </row>
    <row r="397" spans="1:8" s="12" customFormat="1" ht="15.75">
      <c r="A397" s="99" t="s">
        <v>741</v>
      </c>
      <c r="B397" s="22"/>
      <c r="C397" s="23" t="s">
        <v>742</v>
      </c>
      <c r="D397" s="27">
        <f>D398</f>
        <v>600</v>
      </c>
      <c r="E397" s="27">
        <f>E398</f>
        <v>0</v>
      </c>
      <c r="F397" s="27">
        <f>F398</f>
        <v>0</v>
      </c>
      <c r="G397" s="38"/>
      <c r="H397" s="90"/>
    </row>
    <row r="398" spans="1:8" s="12" customFormat="1" ht="15.75">
      <c r="A398" s="99" t="s">
        <v>741</v>
      </c>
      <c r="B398" s="22" t="s">
        <v>14</v>
      </c>
      <c r="C398" s="23" t="s">
        <v>15</v>
      </c>
      <c r="D398" s="27">
        <v>600</v>
      </c>
      <c r="E398" s="27">
        <v>0</v>
      </c>
      <c r="F398" s="27">
        <v>0</v>
      </c>
      <c r="G398" s="38"/>
      <c r="H398" s="90"/>
    </row>
    <row r="399" spans="1:8" s="12" customFormat="1" ht="37.5" customHeight="1">
      <c r="A399" s="99" t="s">
        <v>601</v>
      </c>
      <c r="B399" s="28"/>
      <c r="C399" s="30" t="s">
        <v>602</v>
      </c>
      <c r="D399" s="24">
        <f>D402+D400</f>
        <v>800.8</v>
      </c>
      <c r="E399" s="24">
        <f>E402</f>
        <v>0</v>
      </c>
      <c r="F399" s="24">
        <f>F402</f>
        <v>0</v>
      </c>
      <c r="G399" s="38"/>
      <c r="H399" s="90"/>
    </row>
    <row r="400" spans="1:8" s="12" customFormat="1" ht="63">
      <c r="A400" s="99" t="s">
        <v>603</v>
      </c>
      <c r="B400" s="28"/>
      <c r="C400" s="30" t="s">
        <v>604</v>
      </c>
      <c r="D400" s="24">
        <f aca="true" t="shared" si="19" ref="D400:F402">D401</f>
        <v>614.3</v>
      </c>
      <c r="E400" s="24">
        <f t="shared" si="19"/>
        <v>0</v>
      </c>
      <c r="F400" s="24">
        <f t="shared" si="19"/>
        <v>0</v>
      </c>
      <c r="G400" s="38"/>
      <c r="H400" s="90"/>
    </row>
    <row r="401" spans="1:8" s="12" customFormat="1" ht="15.75">
      <c r="A401" s="99" t="s">
        <v>603</v>
      </c>
      <c r="B401" s="28" t="s">
        <v>14</v>
      </c>
      <c r="C401" s="30" t="s">
        <v>15</v>
      </c>
      <c r="D401" s="24">
        <v>614.3</v>
      </c>
      <c r="E401" s="24">
        <v>0</v>
      </c>
      <c r="F401" s="24">
        <v>0</v>
      </c>
      <c r="G401" s="38"/>
      <c r="H401" s="90"/>
    </row>
    <row r="402" spans="1:8" s="12" customFormat="1" ht="63">
      <c r="A402" s="99" t="s">
        <v>605</v>
      </c>
      <c r="B402" s="28"/>
      <c r="C402" s="30" t="s">
        <v>606</v>
      </c>
      <c r="D402" s="24">
        <f t="shared" si="19"/>
        <v>186.5</v>
      </c>
      <c r="E402" s="24">
        <f t="shared" si="19"/>
        <v>0</v>
      </c>
      <c r="F402" s="24">
        <f t="shared" si="19"/>
        <v>0</v>
      </c>
      <c r="G402" s="38"/>
      <c r="H402" s="90"/>
    </row>
    <row r="403" spans="1:8" s="12" customFormat="1" ht="15.75">
      <c r="A403" s="99" t="s">
        <v>605</v>
      </c>
      <c r="B403" s="28" t="s">
        <v>14</v>
      </c>
      <c r="C403" s="30" t="s">
        <v>15</v>
      </c>
      <c r="D403" s="24">
        <v>186.5</v>
      </c>
      <c r="E403" s="24">
        <v>0</v>
      </c>
      <c r="F403" s="24">
        <v>0</v>
      </c>
      <c r="G403" s="38"/>
      <c r="H403" s="90"/>
    </row>
    <row r="404" spans="1:8" s="12" customFormat="1" ht="31.5">
      <c r="A404" s="104" t="s">
        <v>300</v>
      </c>
      <c r="B404" s="25"/>
      <c r="C404" s="26" t="s">
        <v>112</v>
      </c>
      <c r="D404" s="24">
        <f>D405+D407+D409+D411+D413+D415</f>
        <v>242988.4</v>
      </c>
      <c r="E404" s="24">
        <f>E405+E407+E409+E411+E413+E415</f>
        <v>419271</v>
      </c>
      <c r="F404" s="24">
        <f>F405+F407+F409+F411+F413+F415</f>
        <v>192105.6</v>
      </c>
      <c r="G404" s="38"/>
      <c r="H404" s="90"/>
    </row>
    <row r="405" spans="1:8" s="12" customFormat="1" ht="31.5">
      <c r="A405" s="104" t="s">
        <v>518</v>
      </c>
      <c r="B405" s="25"/>
      <c r="C405" s="88" t="s">
        <v>348</v>
      </c>
      <c r="D405" s="24">
        <f>D406</f>
        <v>26051.8</v>
      </c>
      <c r="E405" s="24">
        <f>E406</f>
        <v>0</v>
      </c>
      <c r="F405" s="24">
        <f>F406</f>
        <v>27725.1</v>
      </c>
      <c r="G405" s="38"/>
      <c r="H405" s="90"/>
    </row>
    <row r="406" spans="1:8" s="12" customFormat="1" ht="15.75">
      <c r="A406" s="104" t="s">
        <v>518</v>
      </c>
      <c r="B406" s="28" t="s">
        <v>9</v>
      </c>
      <c r="C406" s="23" t="s">
        <v>651</v>
      </c>
      <c r="D406" s="24">
        <f>12389.1+14243.9-581.2</f>
        <v>26051.8</v>
      </c>
      <c r="E406" s="24">
        <f>9163.1-9163.1</f>
        <v>0</v>
      </c>
      <c r="F406" s="24">
        <f>44163.1-16438</f>
        <v>27725.1</v>
      </c>
      <c r="G406" s="38"/>
      <c r="H406" s="90"/>
    </row>
    <row r="407" spans="1:8" s="12" customFormat="1" ht="47.25" hidden="1">
      <c r="A407" s="99" t="s">
        <v>411</v>
      </c>
      <c r="B407" s="22"/>
      <c r="C407" s="26" t="s">
        <v>408</v>
      </c>
      <c r="D407" s="24">
        <f>D408</f>
        <v>0</v>
      </c>
      <c r="E407" s="24">
        <f>E408</f>
        <v>0</v>
      </c>
      <c r="F407" s="24">
        <f>F408</f>
        <v>0</v>
      </c>
      <c r="G407" s="38"/>
      <c r="H407" s="90"/>
    </row>
    <row r="408" spans="1:8" s="12" customFormat="1" ht="15.75" hidden="1">
      <c r="A408" s="99" t="s">
        <v>411</v>
      </c>
      <c r="B408" s="28" t="s">
        <v>9</v>
      </c>
      <c r="C408" s="23" t="s">
        <v>651</v>
      </c>
      <c r="D408" s="24">
        <f>106242.3-106242.3</f>
        <v>0</v>
      </c>
      <c r="E408" s="24">
        <v>0</v>
      </c>
      <c r="F408" s="24">
        <v>0</v>
      </c>
      <c r="G408" s="38"/>
      <c r="H408" s="90"/>
    </row>
    <row r="409" spans="1:8" s="12" customFormat="1" ht="47.25" hidden="1">
      <c r="A409" s="99" t="s">
        <v>412</v>
      </c>
      <c r="B409" s="22"/>
      <c r="C409" s="26" t="s">
        <v>410</v>
      </c>
      <c r="D409" s="24">
        <f>D410</f>
        <v>0</v>
      </c>
      <c r="E409" s="24">
        <f>E410</f>
        <v>0</v>
      </c>
      <c r="F409" s="24">
        <f>F410</f>
        <v>0</v>
      </c>
      <c r="G409" s="38"/>
      <c r="H409" s="90"/>
    </row>
    <row r="410" spans="1:8" s="12" customFormat="1" ht="15.75" hidden="1">
      <c r="A410" s="99" t="s">
        <v>412</v>
      </c>
      <c r="B410" s="28" t="s">
        <v>9</v>
      </c>
      <c r="C410" s="23" t="s">
        <v>651</v>
      </c>
      <c r="D410" s="24">
        <f>26560.6-26560.6</f>
        <v>0</v>
      </c>
      <c r="E410" s="24">
        <v>0</v>
      </c>
      <c r="F410" s="24">
        <v>0</v>
      </c>
      <c r="G410" s="38"/>
      <c r="H410" s="90"/>
    </row>
    <row r="411" spans="1:8" s="12" customFormat="1" ht="63">
      <c r="A411" s="99" t="s">
        <v>421</v>
      </c>
      <c r="B411" s="28"/>
      <c r="C411" s="23" t="s">
        <v>422</v>
      </c>
      <c r="D411" s="24">
        <f>D412</f>
        <v>5627.7</v>
      </c>
      <c r="E411" s="24">
        <f>E412</f>
        <v>0</v>
      </c>
      <c r="F411" s="24">
        <f>F412</f>
        <v>0</v>
      </c>
      <c r="G411" s="38"/>
      <c r="H411" s="90"/>
    </row>
    <row r="412" spans="1:8" s="12" customFormat="1" ht="15.75">
      <c r="A412" s="99" t="s">
        <v>421</v>
      </c>
      <c r="B412" s="28" t="s">
        <v>9</v>
      </c>
      <c r="C412" s="23" t="s">
        <v>651</v>
      </c>
      <c r="D412" s="24">
        <v>5627.7</v>
      </c>
      <c r="E412" s="24">
        <v>0</v>
      </c>
      <c r="F412" s="24">
        <v>0</v>
      </c>
      <c r="G412" s="38"/>
      <c r="H412" s="90"/>
    </row>
    <row r="413" spans="1:8" s="12" customFormat="1" ht="63">
      <c r="A413" s="99" t="s">
        <v>607</v>
      </c>
      <c r="B413" s="28"/>
      <c r="C413" s="23" t="s">
        <v>608</v>
      </c>
      <c r="D413" s="24">
        <f>D414</f>
        <v>190178</v>
      </c>
      <c r="E413" s="24">
        <f>E414</f>
        <v>377343.9</v>
      </c>
      <c r="F413" s="24">
        <f>F414</f>
        <v>147942.5</v>
      </c>
      <c r="G413" s="38"/>
      <c r="H413" s="90"/>
    </row>
    <row r="414" spans="1:8" s="12" customFormat="1" ht="15.75">
      <c r="A414" s="99" t="s">
        <v>607</v>
      </c>
      <c r="B414" s="28" t="s">
        <v>9</v>
      </c>
      <c r="C414" s="23" t="s">
        <v>651</v>
      </c>
      <c r="D414" s="24">
        <f>184947.2+5230.8</f>
        <v>190178</v>
      </c>
      <c r="E414" s="24">
        <v>377343.9</v>
      </c>
      <c r="F414" s="24">
        <v>147942.5</v>
      </c>
      <c r="G414" s="38"/>
      <c r="H414" s="90"/>
    </row>
    <row r="415" spans="1:8" s="12" customFormat="1" ht="78.75">
      <c r="A415" s="99" t="s">
        <v>609</v>
      </c>
      <c r="B415" s="28"/>
      <c r="C415" s="23" t="s">
        <v>610</v>
      </c>
      <c r="D415" s="24">
        <f>D416</f>
        <v>21130.9</v>
      </c>
      <c r="E415" s="24">
        <f>E416</f>
        <v>41927.1</v>
      </c>
      <c r="F415" s="24">
        <f>F416</f>
        <v>16438</v>
      </c>
      <c r="G415" s="38"/>
      <c r="H415" s="90"/>
    </row>
    <row r="416" spans="1:8" s="12" customFormat="1" ht="15.75">
      <c r="A416" s="99" t="s">
        <v>609</v>
      </c>
      <c r="B416" s="28" t="s">
        <v>9</v>
      </c>
      <c r="C416" s="23" t="s">
        <v>651</v>
      </c>
      <c r="D416" s="24">
        <f>13259+7290.7+581.2</f>
        <v>21130.9</v>
      </c>
      <c r="E416" s="24">
        <v>41927.1</v>
      </c>
      <c r="F416" s="24">
        <v>16438</v>
      </c>
      <c r="G416" s="38"/>
      <c r="H416" s="90"/>
    </row>
    <row r="417" spans="1:8" s="12" customFormat="1" ht="47.25">
      <c r="A417" s="100" t="s">
        <v>209</v>
      </c>
      <c r="B417" s="28"/>
      <c r="C417" s="23" t="s">
        <v>426</v>
      </c>
      <c r="D417" s="24">
        <f>D420+D418</f>
        <v>854015.5</v>
      </c>
      <c r="E417" s="24">
        <f>E420+E418</f>
        <v>843496.5</v>
      </c>
      <c r="F417" s="24">
        <f>F420+F418</f>
        <v>16712.9</v>
      </c>
      <c r="G417" s="38"/>
      <c r="H417" s="90"/>
    </row>
    <row r="418" spans="1:8" s="12" customFormat="1" ht="47.25">
      <c r="A418" s="100" t="s">
        <v>413</v>
      </c>
      <c r="B418" s="28"/>
      <c r="C418" s="23" t="s">
        <v>427</v>
      </c>
      <c r="D418" s="24">
        <f>D419</f>
        <v>14015.5</v>
      </c>
      <c r="E418" s="24">
        <f>E419</f>
        <v>3496.5</v>
      </c>
      <c r="F418" s="24">
        <f>F419</f>
        <v>16712.9</v>
      </c>
      <c r="G418" s="38"/>
      <c r="H418" s="90"/>
    </row>
    <row r="419" spans="1:8" s="12" customFormat="1" ht="15.75">
      <c r="A419" s="100" t="s">
        <v>413</v>
      </c>
      <c r="B419" s="28" t="s">
        <v>9</v>
      </c>
      <c r="C419" s="23" t="s">
        <v>651</v>
      </c>
      <c r="D419" s="24">
        <f>22707-7290.7-600-800.8</f>
        <v>14015.5</v>
      </c>
      <c r="E419" s="24">
        <v>3496.5</v>
      </c>
      <c r="F419" s="24">
        <v>16712.9</v>
      </c>
      <c r="G419" s="38"/>
      <c r="H419" s="90"/>
    </row>
    <row r="420" spans="1:8" s="12" customFormat="1" ht="31.5">
      <c r="A420" s="100" t="s">
        <v>210</v>
      </c>
      <c r="B420" s="28"/>
      <c r="C420" s="23" t="s">
        <v>428</v>
      </c>
      <c r="D420" s="24">
        <f>D421</f>
        <v>840000</v>
      </c>
      <c r="E420" s="24">
        <f>E421</f>
        <v>840000</v>
      </c>
      <c r="F420" s="24">
        <f>F421</f>
        <v>0</v>
      </c>
      <c r="G420" s="38"/>
      <c r="H420" s="90"/>
    </row>
    <row r="421" spans="1:8" s="12" customFormat="1" ht="15.75">
      <c r="A421" s="100" t="s">
        <v>210</v>
      </c>
      <c r="B421" s="28" t="s">
        <v>9</v>
      </c>
      <c r="C421" s="23" t="s">
        <v>651</v>
      </c>
      <c r="D421" s="24">
        <v>840000</v>
      </c>
      <c r="E421" s="24">
        <v>840000</v>
      </c>
      <c r="F421" s="24">
        <f>798000-798000</f>
        <v>0</v>
      </c>
      <c r="G421" s="38"/>
      <c r="H421" s="90"/>
    </row>
    <row r="422" spans="1:8" s="12" customFormat="1" ht="47.25">
      <c r="A422" s="100" t="s">
        <v>232</v>
      </c>
      <c r="B422" s="28"/>
      <c r="C422" s="23" t="s">
        <v>429</v>
      </c>
      <c r="D422" s="24">
        <f aca="true" t="shared" si="20" ref="D422:F423">D423</f>
        <v>64398.40000000001</v>
      </c>
      <c r="E422" s="24">
        <f t="shared" si="20"/>
        <v>45126.3</v>
      </c>
      <c r="F422" s="24">
        <f t="shared" si="20"/>
        <v>34250.8</v>
      </c>
      <c r="G422" s="38"/>
      <c r="H422" s="90"/>
    </row>
    <row r="423" spans="1:8" s="12" customFormat="1" ht="47.25">
      <c r="A423" s="100" t="s">
        <v>233</v>
      </c>
      <c r="B423" s="28"/>
      <c r="C423" s="23" t="s">
        <v>385</v>
      </c>
      <c r="D423" s="24">
        <f t="shared" si="20"/>
        <v>64398.40000000001</v>
      </c>
      <c r="E423" s="24">
        <f t="shared" si="20"/>
        <v>45126.3</v>
      </c>
      <c r="F423" s="24">
        <f t="shared" si="20"/>
        <v>34250.8</v>
      </c>
      <c r="G423" s="38"/>
      <c r="H423" s="90"/>
    </row>
    <row r="424" spans="1:8" s="12" customFormat="1" ht="15.75">
      <c r="A424" s="100" t="s">
        <v>233</v>
      </c>
      <c r="B424" s="28" t="s">
        <v>9</v>
      </c>
      <c r="C424" s="23" t="s">
        <v>651</v>
      </c>
      <c r="D424" s="24">
        <f>120597.6-56199.2</f>
        <v>64398.40000000001</v>
      </c>
      <c r="E424" s="24">
        <f>124327.5-79201.2</f>
        <v>45126.3</v>
      </c>
      <c r="F424" s="24">
        <f>118111.1-83860.3</f>
        <v>34250.8</v>
      </c>
      <c r="G424" s="38"/>
      <c r="H424" s="90"/>
    </row>
    <row r="425" spans="1:8" s="12" customFormat="1" ht="18.75" customHeight="1">
      <c r="A425" s="104" t="s">
        <v>299</v>
      </c>
      <c r="B425" s="25"/>
      <c r="C425" s="26" t="s">
        <v>48</v>
      </c>
      <c r="D425" s="24">
        <f>D426</f>
        <v>650002.3999999999</v>
      </c>
      <c r="E425" s="24">
        <f>E426</f>
        <v>662479.1</v>
      </c>
      <c r="F425" s="24">
        <f>F426</f>
        <v>695243.1</v>
      </c>
      <c r="G425" s="38"/>
      <c r="H425" s="90"/>
    </row>
    <row r="426" spans="1:8" s="12" customFormat="1" ht="31.5">
      <c r="A426" s="104" t="s">
        <v>519</v>
      </c>
      <c r="B426" s="25"/>
      <c r="C426" s="88" t="s">
        <v>348</v>
      </c>
      <c r="D426" s="24">
        <f>D427+D428</f>
        <v>650002.3999999999</v>
      </c>
      <c r="E426" s="24">
        <f>E427+E428</f>
        <v>662479.1</v>
      </c>
      <c r="F426" s="24">
        <f>F427+F428</f>
        <v>695243.1</v>
      </c>
      <c r="G426" s="38"/>
      <c r="H426" s="90"/>
    </row>
    <row r="427" spans="1:8" s="12" customFormat="1" ht="15.75">
      <c r="A427" s="104" t="s">
        <v>519</v>
      </c>
      <c r="B427" s="28" t="s">
        <v>9</v>
      </c>
      <c r="C427" s="23" t="s">
        <v>651</v>
      </c>
      <c r="D427" s="24">
        <f>707451.2-10605.3-49343.5</f>
        <v>647502.3999999999</v>
      </c>
      <c r="E427" s="24">
        <f>693743.1-32764</f>
        <v>660979.1</v>
      </c>
      <c r="F427" s="24">
        <v>693743.1</v>
      </c>
      <c r="G427" s="38"/>
      <c r="H427" s="90"/>
    </row>
    <row r="428" spans="1:8" s="12" customFormat="1" ht="15.75">
      <c r="A428" s="104" t="s">
        <v>519</v>
      </c>
      <c r="B428" s="25" t="s">
        <v>12</v>
      </c>
      <c r="C428" s="26" t="s">
        <v>13</v>
      </c>
      <c r="D428" s="24">
        <v>2500</v>
      </c>
      <c r="E428" s="24">
        <v>1500</v>
      </c>
      <c r="F428" s="24">
        <v>1500</v>
      </c>
      <c r="G428" s="38"/>
      <c r="H428" s="90"/>
    </row>
    <row r="429" spans="1:8" s="18" customFormat="1" ht="31.5">
      <c r="A429" s="97" t="s">
        <v>301</v>
      </c>
      <c r="B429" s="15"/>
      <c r="C429" s="16" t="s">
        <v>145</v>
      </c>
      <c r="D429" s="17">
        <f>D430+D434</f>
        <v>964</v>
      </c>
      <c r="E429" s="17">
        <f>E430+E434</f>
        <v>900</v>
      </c>
      <c r="F429" s="17">
        <f>F430+F434</f>
        <v>900</v>
      </c>
      <c r="G429" s="66"/>
      <c r="H429" s="129"/>
    </row>
    <row r="430" spans="1:8" s="12" customFormat="1" ht="15.75">
      <c r="A430" s="98" t="s">
        <v>302</v>
      </c>
      <c r="B430" s="19"/>
      <c r="C430" s="20" t="s">
        <v>49</v>
      </c>
      <c r="D430" s="21">
        <f aca="true" t="shared" si="21" ref="D430:F432">D431</f>
        <v>800</v>
      </c>
      <c r="E430" s="21">
        <f t="shared" si="21"/>
        <v>800</v>
      </c>
      <c r="F430" s="21">
        <f t="shared" si="21"/>
        <v>800</v>
      </c>
      <c r="G430" s="38"/>
      <c r="H430" s="90"/>
    </row>
    <row r="431" spans="1:8" s="12" customFormat="1" ht="31.5">
      <c r="A431" s="101" t="s">
        <v>303</v>
      </c>
      <c r="B431" s="28"/>
      <c r="C431" s="26" t="s">
        <v>403</v>
      </c>
      <c r="D431" s="27">
        <f t="shared" si="21"/>
        <v>800</v>
      </c>
      <c r="E431" s="27">
        <f t="shared" si="21"/>
        <v>800</v>
      </c>
      <c r="F431" s="27">
        <f t="shared" si="21"/>
        <v>800</v>
      </c>
      <c r="G431" s="38"/>
      <c r="H431" s="90"/>
    </row>
    <row r="432" spans="1:8" s="12" customFormat="1" ht="31.5">
      <c r="A432" s="101" t="s">
        <v>520</v>
      </c>
      <c r="B432" s="28"/>
      <c r="C432" s="88" t="s">
        <v>348</v>
      </c>
      <c r="D432" s="27">
        <f t="shared" si="21"/>
        <v>800</v>
      </c>
      <c r="E432" s="27">
        <f t="shared" si="21"/>
        <v>800</v>
      </c>
      <c r="F432" s="27">
        <f t="shared" si="21"/>
        <v>800</v>
      </c>
      <c r="G432" s="38"/>
      <c r="H432" s="90"/>
    </row>
    <row r="433" spans="1:8" s="12" customFormat="1" ht="47.25">
      <c r="A433" s="101" t="s">
        <v>520</v>
      </c>
      <c r="B433" s="29" t="s">
        <v>7</v>
      </c>
      <c r="C433" s="26" t="s">
        <v>8</v>
      </c>
      <c r="D433" s="27">
        <v>800</v>
      </c>
      <c r="E433" s="27">
        <v>800</v>
      </c>
      <c r="F433" s="27">
        <v>800</v>
      </c>
      <c r="G433" s="38"/>
      <c r="H433" s="90"/>
    </row>
    <row r="434" spans="1:8" s="12" customFormat="1" ht="15.75">
      <c r="A434" s="98" t="s">
        <v>304</v>
      </c>
      <c r="B434" s="19"/>
      <c r="C434" s="20" t="s">
        <v>50</v>
      </c>
      <c r="D434" s="21">
        <f>D435+D438+D441</f>
        <v>164</v>
      </c>
      <c r="E434" s="21">
        <f>E435+E438</f>
        <v>100</v>
      </c>
      <c r="F434" s="21">
        <f>F435+F438</f>
        <v>100</v>
      </c>
      <c r="G434" s="38"/>
      <c r="H434" s="90"/>
    </row>
    <row r="435" spans="1:8" s="12" customFormat="1" ht="31.5">
      <c r="A435" s="101" t="s">
        <v>305</v>
      </c>
      <c r="B435" s="28"/>
      <c r="C435" s="30" t="s">
        <v>51</v>
      </c>
      <c r="D435" s="27">
        <f aca="true" t="shared" si="22" ref="D435:F439">D436</f>
        <v>100</v>
      </c>
      <c r="E435" s="27">
        <f t="shared" si="22"/>
        <v>100</v>
      </c>
      <c r="F435" s="27">
        <f t="shared" si="22"/>
        <v>100</v>
      </c>
      <c r="G435" s="38"/>
      <c r="H435" s="90"/>
    </row>
    <row r="436" spans="1:8" s="12" customFormat="1" ht="31.5">
      <c r="A436" s="101" t="s">
        <v>521</v>
      </c>
      <c r="B436" s="28"/>
      <c r="C436" s="88" t="s">
        <v>348</v>
      </c>
      <c r="D436" s="27">
        <f t="shared" si="22"/>
        <v>100</v>
      </c>
      <c r="E436" s="27">
        <f t="shared" si="22"/>
        <v>100</v>
      </c>
      <c r="F436" s="27">
        <f t="shared" si="22"/>
        <v>100</v>
      </c>
      <c r="G436" s="38"/>
      <c r="H436" s="90"/>
    </row>
    <row r="437" spans="1:8" s="12" customFormat="1" ht="15.75">
      <c r="A437" s="101" t="s">
        <v>521</v>
      </c>
      <c r="B437" s="34" t="s">
        <v>9</v>
      </c>
      <c r="C437" s="26" t="s">
        <v>651</v>
      </c>
      <c r="D437" s="27">
        <f>164-64</f>
        <v>100</v>
      </c>
      <c r="E437" s="27">
        <v>100</v>
      </c>
      <c r="F437" s="27">
        <v>100</v>
      </c>
      <c r="G437" s="38"/>
      <c r="H437" s="90"/>
    </row>
    <row r="438" spans="1:8" s="12" customFormat="1" ht="20.25" customHeight="1">
      <c r="A438" s="101" t="s">
        <v>393</v>
      </c>
      <c r="B438" s="28"/>
      <c r="C438" s="30" t="s">
        <v>394</v>
      </c>
      <c r="D438" s="27">
        <f t="shared" si="22"/>
        <v>64</v>
      </c>
      <c r="E438" s="27">
        <f t="shared" si="22"/>
        <v>0</v>
      </c>
      <c r="F438" s="27">
        <f t="shared" si="22"/>
        <v>0</v>
      </c>
      <c r="G438" s="38"/>
      <c r="H438" s="90"/>
    </row>
    <row r="439" spans="1:8" s="12" customFormat="1" ht="31.5">
      <c r="A439" s="101" t="s">
        <v>522</v>
      </c>
      <c r="B439" s="28"/>
      <c r="C439" s="88" t="s">
        <v>348</v>
      </c>
      <c r="D439" s="27">
        <f t="shared" si="22"/>
        <v>64</v>
      </c>
      <c r="E439" s="27">
        <f t="shared" si="22"/>
        <v>0</v>
      </c>
      <c r="F439" s="27">
        <f t="shared" si="22"/>
        <v>0</v>
      </c>
      <c r="G439" s="38"/>
      <c r="H439" s="90"/>
    </row>
    <row r="440" spans="1:8" s="12" customFormat="1" ht="15.75">
      <c r="A440" s="101" t="s">
        <v>522</v>
      </c>
      <c r="B440" s="34" t="s">
        <v>9</v>
      </c>
      <c r="C440" s="26" t="s">
        <v>651</v>
      </c>
      <c r="D440" s="27">
        <v>64</v>
      </c>
      <c r="E440" s="27">
        <v>0</v>
      </c>
      <c r="F440" s="27">
        <v>0</v>
      </c>
      <c r="G440" s="38"/>
      <c r="H440" s="90"/>
    </row>
    <row r="441" spans="1:8" s="12" customFormat="1" ht="20.25" customHeight="1" hidden="1">
      <c r="A441" s="101" t="s">
        <v>635</v>
      </c>
      <c r="B441" s="28"/>
      <c r="C441" s="26" t="s">
        <v>636</v>
      </c>
      <c r="D441" s="27">
        <f aca="true" t="shared" si="23" ref="D441:F442">D442</f>
        <v>0</v>
      </c>
      <c r="E441" s="27">
        <f t="shared" si="23"/>
        <v>0</v>
      </c>
      <c r="F441" s="27">
        <f t="shared" si="23"/>
        <v>0</v>
      </c>
      <c r="G441" s="38"/>
      <c r="H441" s="90"/>
    </row>
    <row r="442" spans="1:8" s="12" customFormat="1" ht="31.5" customHeight="1" hidden="1">
      <c r="A442" s="101" t="s">
        <v>637</v>
      </c>
      <c r="B442" s="28"/>
      <c r="C442" s="88" t="s">
        <v>348</v>
      </c>
      <c r="D442" s="27">
        <f t="shared" si="23"/>
        <v>0</v>
      </c>
      <c r="E442" s="27">
        <f t="shared" si="23"/>
        <v>0</v>
      </c>
      <c r="F442" s="27">
        <f t="shared" si="23"/>
        <v>0</v>
      </c>
      <c r="G442" s="38"/>
      <c r="H442" s="90"/>
    </row>
    <row r="443" spans="1:8" s="12" customFormat="1" ht="15.75" customHeight="1" hidden="1">
      <c r="A443" s="101" t="s">
        <v>637</v>
      </c>
      <c r="B443" s="34" t="s">
        <v>9</v>
      </c>
      <c r="C443" s="26" t="s">
        <v>651</v>
      </c>
      <c r="D443" s="27"/>
      <c r="E443" s="27"/>
      <c r="F443" s="27"/>
      <c r="G443" s="38"/>
      <c r="H443" s="90"/>
    </row>
    <row r="444" spans="1:8" s="18" customFormat="1" ht="15.75">
      <c r="A444" s="97" t="s">
        <v>306</v>
      </c>
      <c r="B444" s="15"/>
      <c r="C444" s="16" t="s">
        <v>146</v>
      </c>
      <c r="D444" s="17">
        <f>D445+D450</f>
        <v>14711.5</v>
      </c>
      <c r="E444" s="17">
        <f>E445+E450</f>
        <v>16439.4</v>
      </c>
      <c r="F444" s="17">
        <f>F445+F450</f>
        <v>73230.3</v>
      </c>
      <c r="G444" s="66"/>
      <c r="H444" s="129"/>
    </row>
    <row r="445" spans="1:8" s="76" customFormat="1" ht="15.75">
      <c r="A445" s="98" t="s">
        <v>307</v>
      </c>
      <c r="B445" s="19"/>
      <c r="C445" s="20" t="s">
        <v>52</v>
      </c>
      <c r="D445" s="21">
        <f aca="true" t="shared" si="24" ref="D445:F446">D446</f>
        <v>12980</v>
      </c>
      <c r="E445" s="21">
        <f t="shared" si="24"/>
        <v>12980</v>
      </c>
      <c r="F445" s="21">
        <f t="shared" si="24"/>
        <v>12980</v>
      </c>
      <c r="G445" s="73"/>
      <c r="H445" s="75"/>
    </row>
    <row r="446" spans="1:8" s="70" customFormat="1" ht="15.75">
      <c r="A446" s="101" t="s">
        <v>308</v>
      </c>
      <c r="B446" s="28"/>
      <c r="C446" s="88" t="s">
        <v>170</v>
      </c>
      <c r="D446" s="31">
        <f t="shared" si="24"/>
        <v>12980</v>
      </c>
      <c r="E446" s="31">
        <f t="shared" si="24"/>
        <v>12980</v>
      </c>
      <c r="F446" s="31">
        <f t="shared" si="24"/>
        <v>12980</v>
      </c>
      <c r="G446" s="73"/>
      <c r="H446" s="77"/>
    </row>
    <row r="447" spans="1:8" s="70" customFormat="1" ht="31.5">
      <c r="A447" s="101" t="s">
        <v>523</v>
      </c>
      <c r="B447" s="28"/>
      <c r="C447" s="88" t="s">
        <v>348</v>
      </c>
      <c r="D447" s="31">
        <f>D448+D449</f>
        <v>12980</v>
      </c>
      <c r="E447" s="31">
        <f>E448+E449</f>
        <v>12980</v>
      </c>
      <c r="F447" s="31">
        <f>F448+F449</f>
        <v>12980</v>
      </c>
      <c r="G447" s="73"/>
      <c r="H447" s="77"/>
    </row>
    <row r="448" spans="1:8" s="70" customFormat="1" ht="15.75">
      <c r="A448" s="101" t="s">
        <v>523</v>
      </c>
      <c r="B448" s="34" t="s">
        <v>9</v>
      </c>
      <c r="C448" s="26" t="s">
        <v>651</v>
      </c>
      <c r="D448" s="31">
        <v>12980</v>
      </c>
      <c r="E448" s="31">
        <v>12980</v>
      </c>
      <c r="F448" s="31">
        <v>12980</v>
      </c>
      <c r="G448" s="73"/>
      <c r="H448" s="77"/>
    </row>
    <row r="449" spans="1:8" s="70" customFormat="1" ht="15.75" hidden="1">
      <c r="A449" s="101" t="s">
        <v>523</v>
      </c>
      <c r="B449" s="29" t="s">
        <v>12</v>
      </c>
      <c r="C449" s="26" t="s">
        <v>13</v>
      </c>
      <c r="D449" s="31"/>
      <c r="E449" s="31"/>
      <c r="F449" s="31"/>
      <c r="G449" s="73"/>
      <c r="H449" s="77"/>
    </row>
    <row r="450" spans="1:8" s="70" customFormat="1" ht="15.75">
      <c r="A450" s="98" t="s">
        <v>309</v>
      </c>
      <c r="B450" s="19"/>
      <c r="C450" s="20" t="s">
        <v>53</v>
      </c>
      <c r="D450" s="21">
        <f>D451+D456</f>
        <v>1731.5</v>
      </c>
      <c r="E450" s="21">
        <f>E451+E456</f>
        <v>3459.4000000000005</v>
      </c>
      <c r="F450" s="21">
        <f>F451+F456</f>
        <v>60250.3</v>
      </c>
      <c r="G450" s="73"/>
      <c r="H450" s="77"/>
    </row>
    <row r="451" spans="1:8" s="70" customFormat="1" ht="15.75">
      <c r="A451" s="101" t="s">
        <v>310</v>
      </c>
      <c r="B451" s="28"/>
      <c r="C451" s="26" t="s">
        <v>54</v>
      </c>
      <c r="D451" s="33">
        <f>D452+D454</f>
        <v>1241.5</v>
      </c>
      <c r="E451" s="33">
        <f>E452+E454</f>
        <v>2969.4000000000005</v>
      </c>
      <c r="F451" s="33">
        <f>F452+F454</f>
        <v>59760.3</v>
      </c>
      <c r="G451" s="73"/>
      <c r="H451" s="77"/>
    </row>
    <row r="452" spans="1:8" s="70" customFormat="1" ht="31.5">
      <c r="A452" s="101" t="s">
        <v>524</v>
      </c>
      <c r="B452" s="28"/>
      <c r="C452" s="88" t="s">
        <v>348</v>
      </c>
      <c r="D452" s="33">
        <f>D453</f>
        <v>926.8</v>
      </c>
      <c r="E452" s="33">
        <f>E453</f>
        <v>458.7</v>
      </c>
      <c r="F452" s="33">
        <f>F453</f>
        <v>458.7</v>
      </c>
      <c r="G452" s="73"/>
      <c r="H452" s="77"/>
    </row>
    <row r="453" spans="1:8" s="70" customFormat="1" ht="15.75">
      <c r="A453" s="101" t="s">
        <v>524</v>
      </c>
      <c r="B453" s="34" t="s">
        <v>9</v>
      </c>
      <c r="C453" s="26" t="s">
        <v>651</v>
      </c>
      <c r="D453" s="31">
        <f>930-3.2</f>
        <v>926.8</v>
      </c>
      <c r="E453" s="31">
        <v>458.7</v>
      </c>
      <c r="F453" s="31">
        <v>458.7</v>
      </c>
      <c r="G453" s="73"/>
      <c r="H453" s="77"/>
    </row>
    <row r="454" spans="1:8" s="70" customFormat="1" ht="15.75">
      <c r="A454" s="101" t="s">
        <v>611</v>
      </c>
      <c r="B454" s="34"/>
      <c r="C454" s="26" t="s">
        <v>612</v>
      </c>
      <c r="D454" s="31">
        <f>D455</f>
        <v>314.7</v>
      </c>
      <c r="E454" s="31">
        <f>E455</f>
        <v>2510.7000000000007</v>
      </c>
      <c r="F454" s="31">
        <f>F455</f>
        <v>59301.600000000006</v>
      </c>
      <c r="G454" s="73"/>
      <c r="H454" s="77"/>
    </row>
    <row r="455" spans="1:8" s="70" customFormat="1" ht="15.75">
      <c r="A455" s="101" t="s">
        <v>611</v>
      </c>
      <c r="B455" s="34" t="s">
        <v>9</v>
      </c>
      <c r="C455" s="26" t="s">
        <v>651</v>
      </c>
      <c r="D455" s="31">
        <v>314.7</v>
      </c>
      <c r="E455" s="31">
        <f>13985.2-11474.5</f>
        <v>2510.7000000000007</v>
      </c>
      <c r="F455" s="31">
        <f>13985.2+45316.4</f>
        <v>59301.600000000006</v>
      </c>
      <c r="G455" s="73"/>
      <c r="H455" s="77"/>
    </row>
    <row r="456" spans="1:8" s="70" customFormat="1" ht="15.75">
      <c r="A456" s="101" t="s">
        <v>311</v>
      </c>
      <c r="B456" s="28"/>
      <c r="C456" s="88" t="s">
        <v>169</v>
      </c>
      <c r="D456" s="33">
        <f>D458</f>
        <v>490</v>
      </c>
      <c r="E456" s="33">
        <f>E458</f>
        <v>490</v>
      </c>
      <c r="F456" s="33">
        <f>F458</f>
        <v>490</v>
      </c>
      <c r="G456" s="73"/>
      <c r="H456" s="77"/>
    </row>
    <row r="457" spans="1:8" s="70" customFormat="1" ht="31.5">
      <c r="A457" s="101" t="s">
        <v>525</v>
      </c>
      <c r="B457" s="28"/>
      <c r="C457" s="88" t="s">
        <v>348</v>
      </c>
      <c r="D457" s="33">
        <f>D458</f>
        <v>490</v>
      </c>
      <c r="E457" s="33">
        <f>E458</f>
        <v>490</v>
      </c>
      <c r="F457" s="33">
        <f>F458</f>
        <v>490</v>
      </c>
      <c r="G457" s="73"/>
      <c r="H457" s="77"/>
    </row>
    <row r="458" spans="1:8" s="70" customFormat="1" ht="15.75">
      <c r="A458" s="101" t="s">
        <v>525</v>
      </c>
      <c r="B458" s="34" t="s">
        <v>9</v>
      </c>
      <c r="C458" s="26" t="s">
        <v>651</v>
      </c>
      <c r="D458" s="31">
        <v>490</v>
      </c>
      <c r="E458" s="31">
        <v>490</v>
      </c>
      <c r="F458" s="31">
        <v>490</v>
      </c>
      <c r="G458" s="73"/>
      <c r="H458" s="77"/>
    </row>
    <row r="459" spans="1:8" s="18" customFormat="1" ht="15.75">
      <c r="A459" s="97" t="s">
        <v>312</v>
      </c>
      <c r="B459" s="15"/>
      <c r="C459" s="16" t="s">
        <v>147</v>
      </c>
      <c r="D459" s="17">
        <f>D460+D463+D466</f>
        <v>26974.2</v>
      </c>
      <c r="E459" s="17">
        <f>E460+E463+E466</f>
        <v>25716.4</v>
      </c>
      <c r="F459" s="17">
        <f>F460+F463+F466</f>
        <v>25716.4</v>
      </c>
      <c r="G459" s="66"/>
      <c r="H459" s="129"/>
    </row>
    <row r="460" spans="1:8" s="70" customFormat="1" ht="31.5">
      <c r="A460" s="102" t="s">
        <v>313</v>
      </c>
      <c r="B460" s="25"/>
      <c r="C460" s="32" t="s">
        <v>55</v>
      </c>
      <c r="D460" s="35">
        <f aca="true" t="shared" si="25" ref="D460:F461">D461</f>
        <v>11150.6</v>
      </c>
      <c r="E460" s="35">
        <f t="shared" si="25"/>
        <v>5726.7</v>
      </c>
      <c r="F460" s="35">
        <f t="shared" si="25"/>
        <v>5726.7</v>
      </c>
      <c r="G460" s="73"/>
      <c r="H460" s="77"/>
    </row>
    <row r="461" spans="1:8" s="70" customFormat="1" ht="31.5">
      <c r="A461" s="102" t="s">
        <v>526</v>
      </c>
      <c r="B461" s="25"/>
      <c r="C461" s="88" t="s">
        <v>348</v>
      </c>
      <c r="D461" s="35">
        <f t="shared" si="25"/>
        <v>11150.6</v>
      </c>
      <c r="E461" s="35">
        <f t="shared" si="25"/>
        <v>5726.7</v>
      </c>
      <c r="F461" s="35">
        <f t="shared" si="25"/>
        <v>5726.7</v>
      </c>
      <c r="G461" s="73"/>
      <c r="H461" s="77"/>
    </row>
    <row r="462" spans="1:8" s="70" customFormat="1" ht="15.75">
      <c r="A462" s="102" t="s">
        <v>526</v>
      </c>
      <c r="B462" s="28" t="s">
        <v>9</v>
      </c>
      <c r="C462" s="23" t="s">
        <v>651</v>
      </c>
      <c r="D462" s="35">
        <v>11150.6</v>
      </c>
      <c r="E462" s="35">
        <v>5726.7</v>
      </c>
      <c r="F462" s="35">
        <v>5726.7</v>
      </c>
      <c r="G462" s="73"/>
      <c r="H462" s="77"/>
    </row>
    <row r="463" spans="1:8" s="70" customFormat="1" ht="63">
      <c r="A463" s="102" t="s">
        <v>314</v>
      </c>
      <c r="B463" s="25"/>
      <c r="C463" s="26" t="s">
        <v>392</v>
      </c>
      <c r="D463" s="37">
        <f aca="true" t="shared" si="26" ref="D463:F464">D464</f>
        <v>2954.4</v>
      </c>
      <c r="E463" s="37">
        <f t="shared" si="26"/>
        <v>2222.4</v>
      </c>
      <c r="F463" s="37">
        <f t="shared" si="26"/>
        <v>2222.4</v>
      </c>
      <c r="G463" s="73"/>
      <c r="H463" s="77"/>
    </row>
    <row r="464" spans="1:8" s="70" customFormat="1" ht="31.5">
      <c r="A464" s="102" t="s">
        <v>527</v>
      </c>
      <c r="B464" s="25"/>
      <c r="C464" s="88" t="s">
        <v>348</v>
      </c>
      <c r="D464" s="37">
        <f t="shared" si="26"/>
        <v>2954.4</v>
      </c>
      <c r="E464" s="37">
        <f t="shared" si="26"/>
        <v>2222.4</v>
      </c>
      <c r="F464" s="37">
        <f t="shared" si="26"/>
        <v>2222.4</v>
      </c>
      <c r="G464" s="73"/>
      <c r="H464" s="77"/>
    </row>
    <row r="465" spans="1:8" s="70" customFormat="1" ht="15.75">
      <c r="A465" s="102" t="s">
        <v>527</v>
      </c>
      <c r="B465" s="28" t="s">
        <v>9</v>
      </c>
      <c r="C465" s="23" t="s">
        <v>651</v>
      </c>
      <c r="D465" s="35">
        <v>2954.4</v>
      </c>
      <c r="E465" s="35">
        <v>2222.4</v>
      </c>
      <c r="F465" s="35">
        <v>2222.4</v>
      </c>
      <c r="G465" s="73"/>
      <c r="H465" s="77"/>
    </row>
    <row r="466" spans="1:8" s="70" customFormat="1" ht="31.5" customHeight="1">
      <c r="A466" s="102" t="s">
        <v>315</v>
      </c>
      <c r="B466" s="25"/>
      <c r="C466" s="26" t="s">
        <v>571</v>
      </c>
      <c r="D466" s="37">
        <f aca="true" t="shared" si="27" ref="D466:F467">D467</f>
        <v>12869.2</v>
      </c>
      <c r="E466" s="37">
        <f t="shared" si="27"/>
        <v>17767.3</v>
      </c>
      <c r="F466" s="37">
        <f t="shared" si="27"/>
        <v>17767.3</v>
      </c>
      <c r="G466" s="73"/>
      <c r="H466" s="77"/>
    </row>
    <row r="467" spans="1:8" s="70" customFormat="1" ht="31.5" customHeight="1">
      <c r="A467" s="102" t="s">
        <v>528</v>
      </c>
      <c r="B467" s="25"/>
      <c r="C467" s="88" t="s">
        <v>348</v>
      </c>
      <c r="D467" s="37">
        <f t="shared" si="27"/>
        <v>12869.2</v>
      </c>
      <c r="E467" s="37">
        <f t="shared" si="27"/>
        <v>17767.3</v>
      </c>
      <c r="F467" s="37">
        <f t="shared" si="27"/>
        <v>17767.3</v>
      </c>
      <c r="G467" s="73"/>
      <c r="H467" s="77"/>
    </row>
    <row r="468" spans="1:8" s="70" customFormat="1" ht="15.75">
      <c r="A468" s="102" t="s">
        <v>528</v>
      </c>
      <c r="B468" s="28" t="s">
        <v>9</v>
      </c>
      <c r="C468" s="23" t="s">
        <v>651</v>
      </c>
      <c r="D468" s="35">
        <v>12869.2</v>
      </c>
      <c r="E468" s="35">
        <v>17767.3</v>
      </c>
      <c r="F468" s="35">
        <v>17767.3</v>
      </c>
      <c r="G468" s="73"/>
      <c r="H468" s="77"/>
    </row>
    <row r="469" spans="1:8" s="18" customFormat="1" ht="15.75">
      <c r="A469" s="97" t="s">
        <v>316</v>
      </c>
      <c r="B469" s="15"/>
      <c r="C469" s="16" t="s">
        <v>148</v>
      </c>
      <c r="D469" s="17">
        <f>D470+D483+D567+D570+D558+D575</f>
        <v>435947.3</v>
      </c>
      <c r="E469" s="17">
        <f>E470+E483+E567+E570+E558+E575</f>
        <v>374646.9</v>
      </c>
      <c r="F469" s="17">
        <f>F470+F483+F567+F570+F558+F575</f>
        <v>327299.1</v>
      </c>
      <c r="G469" s="66"/>
      <c r="H469" s="129"/>
    </row>
    <row r="470" spans="1:8" s="70" customFormat="1" ht="15.75">
      <c r="A470" s="99" t="s">
        <v>106</v>
      </c>
      <c r="B470" s="22"/>
      <c r="C470" s="80" t="s">
        <v>45</v>
      </c>
      <c r="D470" s="37">
        <f>D471+D475+D477+D479+D481</f>
        <v>273905.8</v>
      </c>
      <c r="E470" s="37">
        <f>E471+E475+E477</f>
        <v>301093.4</v>
      </c>
      <c r="F470" s="37">
        <f>F471+F475+F477</f>
        <v>263745.6</v>
      </c>
      <c r="G470" s="73"/>
      <c r="H470" s="77"/>
    </row>
    <row r="471" spans="1:8" s="70" customFormat="1" ht="31.5">
      <c r="A471" s="99" t="s">
        <v>529</v>
      </c>
      <c r="B471" s="22"/>
      <c r="C471" s="88" t="s">
        <v>348</v>
      </c>
      <c r="D471" s="37">
        <f>D472+D473+D474</f>
        <v>261033.1</v>
      </c>
      <c r="E471" s="37">
        <f>E472+E473+E474</f>
        <v>288567.9</v>
      </c>
      <c r="F471" s="37">
        <f>F472+F473+F474</f>
        <v>251220.1</v>
      </c>
      <c r="G471" s="73"/>
      <c r="H471" s="77"/>
    </row>
    <row r="472" spans="1:8" s="70" customFormat="1" ht="15.75">
      <c r="A472" s="99" t="s">
        <v>529</v>
      </c>
      <c r="B472" s="22" t="s">
        <v>9</v>
      </c>
      <c r="C472" s="80" t="s">
        <v>651</v>
      </c>
      <c r="D472" s="37">
        <f>152249.2+10605.3-3253.6-982</f>
        <v>158618.9</v>
      </c>
      <c r="E472" s="37">
        <f>189424.8-2978.4</f>
        <v>186446.4</v>
      </c>
      <c r="F472" s="37">
        <f>152077-2978.4</f>
        <v>149098.6</v>
      </c>
      <c r="G472" s="73"/>
      <c r="H472" s="77"/>
    </row>
    <row r="473" spans="1:8" s="12" customFormat="1" ht="15" customHeight="1">
      <c r="A473" s="99" t="s">
        <v>529</v>
      </c>
      <c r="B473" s="22" t="s">
        <v>10</v>
      </c>
      <c r="C473" s="30" t="s">
        <v>11</v>
      </c>
      <c r="D473" s="37">
        <f>99143.1+500+2771.1</f>
        <v>102414.20000000001</v>
      </c>
      <c r="E473" s="37">
        <f>99143.1+2978.4</f>
        <v>102121.5</v>
      </c>
      <c r="F473" s="37">
        <f>99143.1+2978.4</f>
        <v>102121.5</v>
      </c>
      <c r="G473" s="38"/>
      <c r="H473" s="90"/>
    </row>
    <row r="474" spans="1:8" s="12" customFormat="1" ht="15.75" hidden="1">
      <c r="A474" s="99" t="s">
        <v>529</v>
      </c>
      <c r="B474" s="28" t="s">
        <v>12</v>
      </c>
      <c r="C474" s="26" t="s">
        <v>13</v>
      </c>
      <c r="D474" s="37"/>
      <c r="E474" s="37"/>
      <c r="F474" s="37"/>
      <c r="G474" s="38"/>
      <c r="H474" s="90"/>
    </row>
    <row r="475" spans="1:8" s="12" customFormat="1" ht="47.25">
      <c r="A475" s="99" t="s">
        <v>451</v>
      </c>
      <c r="B475" s="28"/>
      <c r="C475" s="26" t="s">
        <v>456</v>
      </c>
      <c r="D475" s="37">
        <f>D476</f>
        <v>12525.5</v>
      </c>
      <c r="E475" s="37">
        <f>E476</f>
        <v>12525.5</v>
      </c>
      <c r="F475" s="37">
        <f>F476</f>
        <v>12525.5</v>
      </c>
      <c r="G475" s="38"/>
      <c r="H475" s="90"/>
    </row>
    <row r="476" spans="1:8" s="12" customFormat="1" ht="15.75">
      <c r="A476" s="99" t="s">
        <v>451</v>
      </c>
      <c r="B476" s="28" t="s">
        <v>12</v>
      </c>
      <c r="C476" s="26" t="s">
        <v>13</v>
      </c>
      <c r="D476" s="37">
        <v>12525.5</v>
      </c>
      <c r="E476" s="37">
        <v>12525.5</v>
      </c>
      <c r="F476" s="37">
        <v>12525.5</v>
      </c>
      <c r="G476" s="38"/>
      <c r="H476" s="90"/>
    </row>
    <row r="477" spans="1:8" s="12" customFormat="1" ht="31.5" hidden="1">
      <c r="A477" s="99" t="s">
        <v>645</v>
      </c>
      <c r="B477" s="28"/>
      <c r="C477" s="23" t="s">
        <v>646</v>
      </c>
      <c r="D477" s="37">
        <f>D478</f>
        <v>0</v>
      </c>
      <c r="E477" s="37">
        <f>E478</f>
        <v>0</v>
      </c>
      <c r="F477" s="37">
        <f>F478</f>
        <v>0</v>
      </c>
      <c r="G477" s="38"/>
      <c r="H477" s="90"/>
    </row>
    <row r="478" spans="1:8" s="12" customFormat="1" ht="31.5" hidden="1">
      <c r="A478" s="99" t="s">
        <v>645</v>
      </c>
      <c r="B478" s="29" t="s">
        <v>10</v>
      </c>
      <c r="C478" s="30" t="s">
        <v>11</v>
      </c>
      <c r="D478" s="37"/>
      <c r="E478" s="37"/>
      <c r="F478" s="37"/>
      <c r="G478" s="38"/>
      <c r="H478" s="90"/>
    </row>
    <row r="479" spans="1:8" s="12" customFormat="1" ht="63">
      <c r="A479" s="102" t="s">
        <v>751</v>
      </c>
      <c r="B479" s="29"/>
      <c r="C479" s="26" t="s">
        <v>752</v>
      </c>
      <c r="D479" s="37">
        <f>D480</f>
        <v>61.2</v>
      </c>
      <c r="E479" s="37">
        <f>E480</f>
        <v>0</v>
      </c>
      <c r="F479" s="37">
        <f>F480</f>
        <v>0</v>
      </c>
      <c r="G479" s="38"/>
      <c r="H479" s="90"/>
    </row>
    <row r="480" spans="1:8" s="12" customFormat="1" ht="15.75">
      <c r="A480" s="102" t="s">
        <v>751</v>
      </c>
      <c r="B480" s="22" t="s">
        <v>9</v>
      </c>
      <c r="C480" s="80" t="s">
        <v>651</v>
      </c>
      <c r="D480" s="37">
        <v>61.2</v>
      </c>
      <c r="E480" s="37">
        <v>0</v>
      </c>
      <c r="F480" s="37">
        <v>0</v>
      </c>
      <c r="G480" s="38"/>
      <c r="H480" s="90"/>
    </row>
    <row r="481" spans="1:8" s="12" customFormat="1" ht="78.75">
      <c r="A481" s="102" t="s">
        <v>753</v>
      </c>
      <c r="B481" s="29"/>
      <c r="C481" s="26" t="s">
        <v>754</v>
      </c>
      <c r="D481" s="37">
        <f>D482</f>
        <v>286</v>
      </c>
      <c r="E481" s="37">
        <f>E482</f>
        <v>0</v>
      </c>
      <c r="F481" s="37">
        <f>F482</f>
        <v>0</v>
      </c>
      <c r="G481" s="38"/>
      <c r="H481" s="90"/>
    </row>
    <row r="482" spans="1:8" s="12" customFormat="1" ht="15.75">
      <c r="A482" s="102" t="s">
        <v>753</v>
      </c>
      <c r="B482" s="22" t="s">
        <v>9</v>
      </c>
      <c r="C482" s="80" t="s">
        <v>651</v>
      </c>
      <c r="D482" s="37">
        <v>286</v>
      </c>
      <c r="E482" s="37">
        <v>0</v>
      </c>
      <c r="F482" s="37">
        <v>0</v>
      </c>
      <c r="G482" s="38"/>
      <c r="H482" s="90"/>
    </row>
    <row r="483" spans="1:8" s="70" customFormat="1" ht="15.75">
      <c r="A483" s="99" t="s">
        <v>107</v>
      </c>
      <c r="B483" s="22"/>
      <c r="C483" s="80" t="s">
        <v>105</v>
      </c>
      <c r="D483" s="37">
        <f>D484+D488+D490+D492+D494+D496+D486+D498+D500+D502+D504+D506+D508+D510+D512+D514+D516+D518+D520+D522+D524+D526+D528+D530+D532+D534+D536+D538+D540+D542+D544+D546+D548+D550+D552+D554+D556</f>
        <v>20322.4</v>
      </c>
      <c r="E483" s="37">
        <f>E484+E488+E490+E492+E494+E496+E486+E498+E500+E502+E504+E506+E508+E510+E512+E514+E516+E518+E520+E522+E524+E526+E528+E530+E532+E534+E536+E538+E540+E542+E544+E546+E548+E550+E552+E554+E556</f>
        <v>10000</v>
      </c>
      <c r="F483" s="37">
        <f>F484+F488+F490+F492+F494+F496+F486+F498+F500+F502+F504+F506+F508+F510+F512+F514+F516+F518+F520+F522+F524+F526+F528+F530+F532+F534+F536+F538+F540+F542+F544+F546+F548+F550+F552+F554+F556</f>
        <v>0</v>
      </c>
      <c r="G483" s="73"/>
      <c r="H483" s="77"/>
    </row>
    <row r="484" spans="1:8" s="12" customFormat="1" ht="31.5" hidden="1">
      <c r="A484" s="99" t="s">
        <v>530</v>
      </c>
      <c r="B484" s="22"/>
      <c r="C484" s="88" t="s">
        <v>348</v>
      </c>
      <c r="D484" s="37">
        <f>D485</f>
        <v>0</v>
      </c>
      <c r="E484" s="37">
        <f>E485</f>
        <v>0</v>
      </c>
      <c r="F484" s="37">
        <f>F485</f>
        <v>0</v>
      </c>
      <c r="G484" s="38"/>
      <c r="H484" s="90"/>
    </row>
    <row r="485" spans="1:8" s="12" customFormat="1" ht="15.75" hidden="1">
      <c r="A485" s="99" t="s">
        <v>530</v>
      </c>
      <c r="B485" s="22" t="s">
        <v>9</v>
      </c>
      <c r="C485" s="23" t="s">
        <v>651</v>
      </c>
      <c r="D485" s="37"/>
      <c r="E485" s="37"/>
      <c r="F485" s="37"/>
      <c r="G485" s="38"/>
      <c r="H485" s="90"/>
    </row>
    <row r="486" spans="1:8" s="12" customFormat="1" ht="31.5">
      <c r="A486" s="120" t="s">
        <v>659</v>
      </c>
      <c r="B486" s="121"/>
      <c r="C486" s="121" t="s">
        <v>658</v>
      </c>
      <c r="D486" s="37">
        <f>D487</f>
        <v>0</v>
      </c>
      <c r="E486" s="37">
        <f>E487</f>
        <v>10000</v>
      </c>
      <c r="F486" s="37">
        <f>F487</f>
        <v>0</v>
      </c>
      <c r="G486" s="38"/>
      <c r="H486" s="90"/>
    </row>
    <row r="487" spans="1:8" s="12" customFormat="1" ht="15.75">
      <c r="A487" s="120" t="s">
        <v>659</v>
      </c>
      <c r="B487" s="22" t="s">
        <v>9</v>
      </c>
      <c r="C487" s="23" t="s">
        <v>651</v>
      </c>
      <c r="D487" s="37">
        <f>8000-6426.6-1573.4</f>
        <v>0</v>
      </c>
      <c r="E487" s="37">
        <v>10000</v>
      </c>
      <c r="F487" s="37">
        <v>0</v>
      </c>
      <c r="G487" s="38"/>
      <c r="H487" s="90"/>
    </row>
    <row r="488" spans="1:8" s="12" customFormat="1" ht="31.5" hidden="1">
      <c r="A488" s="120" t="s">
        <v>663</v>
      </c>
      <c r="B488" s="121"/>
      <c r="C488" s="121" t="s">
        <v>662</v>
      </c>
      <c r="D488" s="37">
        <f>D489</f>
        <v>0</v>
      </c>
      <c r="E488" s="37">
        <f>E489</f>
        <v>0</v>
      </c>
      <c r="F488" s="37">
        <f>F489</f>
        <v>0</v>
      </c>
      <c r="G488" s="38"/>
      <c r="H488" s="90"/>
    </row>
    <row r="489" spans="1:8" s="12" customFormat="1" ht="15.75" hidden="1">
      <c r="A489" s="120" t="s">
        <v>663</v>
      </c>
      <c r="B489" s="22" t="s">
        <v>9</v>
      </c>
      <c r="C489" s="23" t="s">
        <v>651</v>
      </c>
      <c r="D489" s="33"/>
      <c r="E489" s="37"/>
      <c r="F489" s="37"/>
      <c r="G489" s="38"/>
      <c r="H489" s="90"/>
    </row>
    <row r="490" spans="1:8" s="12" customFormat="1" ht="31.5" hidden="1">
      <c r="A490" s="120" t="s">
        <v>661</v>
      </c>
      <c r="B490" s="121"/>
      <c r="C490" s="121" t="s">
        <v>660</v>
      </c>
      <c r="D490" s="37">
        <f>D491</f>
        <v>0</v>
      </c>
      <c r="E490" s="37">
        <f>E491</f>
        <v>0</v>
      </c>
      <c r="F490" s="37">
        <f>F491</f>
        <v>0</v>
      </c>
      <c r="G490" s="38"/>
      <c r="H490" s="90"/>
    </row>
    <row r="491" spans="1:8" s="12" customFormat="1" ht="15.75" hidden="1">
      <c r="A491" s="120" t="s">
        <v>661</v>
      </c>
      <c r="B491" s="22" t="s">
        <v>9</v>
      </c>
      <c r="C491" s="23" t="s">
        <v>651</v>
      </c>
      <c r="D491" s="37"/>
      <c r="E491" s="37"/>
      <c r="F491" s="37"/>
      <c r="G491" s="38"/>
      <c r="H491" s="90"/>
    </row>
    <row r="492" spans="1:8" s="12" customFormat="1" ht="63" hidden="1">
      <c r="A492" s="120" t="s">
        <v>613</v>
      </c>
      <c r="B492" s="22"/>
      <c r="C492" s="23" t="s">
        <v>614</v>
      </c>
      <c r="D492" s="37">
        <f>D493</f>
        <v>0</v>
      </c>
      <c r="E492" s="37">
        <f>E493</f>
        <v>0</v>
      </c>
      <c r="F492" s="37">
        <f>F493</f>
        <v>0</v>
      </c>
      <c r="G492" s="38"/>
      <c r="H492" s="90"/>
    </row>
    <row r="493" spans="1:8" s="12" customFormat="1" ht="15.75" hidden="1">
      <c r="A493" s="120" t="s">
        <v>613</v>
      </c>
      <c r="B493" s="22" t="s">
        <v>9</v>
      </c>
      <c r="C493" s="23" t="s">
        <v>651</v>
      </c>
      <c r="D493" s="37"/>
      <c r="E493" s="37"/>
      <c r="F493" s="37"/>
      <c r="G493" s="38"/>
      <c r="H493" s="90"/>
    </row>
    <row r="494" spans="1:8" s="12" customFormat="1" ht="47.25" hidden="1">
      <c r="A494" s="120" t="s">
        <v>615</v>
      </c>
      <c r="B494" s="22"/>
      <c r="C494" s="23" t="s">
        <v>616</v>
      </c>
      <c r="D494" s="37">
        <f>D495</f>
        <v>0</v>
      </c>
      <c r="E494" s="37">
        <f>E495</f>
        <v>0</v>
      </c>
      <c r="F494" s="37">
        <f>F495</f>
        <v>0</v>
      </c>
      <c r="G494" s="38"/>
      <c r="H494" s="90"/>
    </row>
    <row r="495" spans="1:8" s="12" customFormat="1" ht="15.75" hidden="1">
      <c r="A495" s="120" t="s">
        <v>615</v>
      </c>
      <c r="B495" s="22" t="s">
        <v>9</v>
      </c>
      <c r="C495" s="23" t="s">
        <v>651</v>
      </c>
      <c r="D495" s="37"/>
      <c r="E495" s="37"/>
      <c r="F495" s="37"/>
      <c r="G495" s="38"/>
      <c r="H495" s="90"/>
    </row>
    <row r="496" spans="1:8" s="12" customFormat="1" ht="63" hidden="1">
      <c r="A496" s="120" t="s">
        <v>617</v>
      </c>
      <c r="B496" s="22"/>
      <c r="C496" s="23" t="s">
        <v>618</v>
      </c>
      <c r="D496" s="37">
        <f>D497</f>
        <v>0</v>
      </c>
      <c r="E496" s="37">
        <f>E497</f>
        <v>0</v>
      </c>
      <c r="F496" s="37">
        <f>F497</f>
        <v>0</v>
      </c>
      <c r="G496" s="38"/>
      <c r="H496" s="90"/>
    </row>
    <row r="497" spans="1:8" s="12" customFormat="1" ht="15.75" hidden="1">
      <c r="A497" s="120" t="s">
        <v>617</v>
      </c>
      <c r="B497" s="22" t="s">
        <v>9</v>
      </c>
      <c r="C497" s="23" t="s">
        <v>651</v>
      </c>
      <c r="D497" s="37"/>
      <c r="E497" s="37"/>
      <c r="F497" s="37"/>
      <c r="G497" s="38"/>
      <c r="H497" s="90"/>
    </row>
    <row r="498" spans="1:8" s="12" customFormat="1" ht="47.25">
      <c r="A498" s="120" t="s">
        <v>678</v>
      </c>
      <c r="B498" s="22"/>
      <c r="C498" s="121" t="s">
        <v>679</v>
      </c>
      <c r="D498" s="37">
        <f>D499</f>
        <v>335.8</v>
      </c>
      <c r="E498" s="37">
        <f>E499</f>
        <v>0</v>
      </c>
      <c r="F498" s="37">
        <f>F499</f>
        <v>0</v>
      </c>
      <c r="G498" s="38"/>
      <c r="H498" s="90"/>
    </row>
    <row r="499" spans="1:8" s="12" customFormat="1" ht="15.75">
      <c r="A499" s="120" t="s">
        <v>678</v>
      </c>
      <c r="B499" s="22" t="s">
        <v>9</v>
      </c>
      <c r="C499" s="80" t="s">
        <v>651</v>
      </c>
      <c r="D499" s="33">
        <v>335.8</v>
      </c>
      <c r="E499" s="37">
        <v>0</v>
      </c>
      <c r="F499" s="37">
        <v>0</v>
      </c>
      <c r="G499" s="38"/>
      <c r="H499" s="90"/>
    </row>
    <row r="500" spans="1:8" s="12" customFormat="1" ht="47.25">
      <c r="A500" s="120" t="s">
        <v>680</v>
      </c>
      <c r="B500" s="22"/>
      <c r="C500" s="121" t="s">
        <v>681</v>
      </c>
      <c r="D500" s="37">
        <f>D501</f>
        <v>1470</v>
      </c>
      <c r="E500" s="37">
        <f>E501</f>
        <v>0</v>
      </c>
      <c r="F500" s="37">
        <f>F501</f>
        <v>0</v>
      </c>
      <c r="G500" s="38"/>
      <c r="H500" s="90"/>
    </row>
    <row r="501" spans="1:8" s="12" customFormat="1" ht="15.75">
      <c r="A501" s="120" t="s">
        <v>680</v>
      </c>
      <c r="B501" s="28" t="s">
        <v>9</v>
      </c>
      <c r="C501" s="23" t="s">
        <v>651</v>
      </c>
      <c r="D501" s="33">
        <v>1470</v>
      </c>
      <c r="E501" s="37">
        <v>0</v>
      </c>
      <c r="F501" s="37">
        <v>0</v>
      </c>
      <c r="G501" s="38"/>
      <c r="H501" s="90"/>
    </row>
    <row r="502" spans="1:8" s="12" customFormat="1" ht="47.25">
      <c r="A502" s="120" t="s">
        <v>682</v>
      </c>
      <c r="B502" s="22"/>
      <c r="C502" s="121" t="s">
        <v>683</v>
      </c>
      <c r="D502" s="37">
        <f>D503</f>
        <v>600.2</v>
      </c>
      <c r="E502" s="37">
        <f>E503</f>
        <v>0</v>
      </c>
      <c r="F502" s="37">
        <f>F503</f>
        <v>0</v>
      </c>
      <c r="G502" s="38"/>
      <c r="H502" s="90"/>
    </row>
    <row r="503" spans="1:8" s="12" customFormat="1" ht="15.75">
      <c r="A503" s="120" t="s">
        <v>682</v>
      </c>
      <c r="B503" s="28" t="s">
        <v>9</v>
      </c>
      <c r="C503" s="23" t="s">
        <v>651</v>
      </c>
      <c r="D503" s="33">
        <v>600.2</v>
      </c>
      <c r="E503" s="37">
        <v>0</v>
      </c>
      <c r="F503" s="37">
        <v>0</v>
      </c>
      <c r="G503" s="38"/>
      <c r="H503" s="90"/>
    </row>
    <row r="504" spans="1:8" s="12" customFormat="1" ht="47.25">
      <c r="A504" s="120" t="s">
        <v>684</v>
      </c>
      <c r="B504" s="22"/>
      <c r="C504" s="121" t="s">
        <v>685</v>
      </c>
      <c r="D504" s="37">
        <f>D505</f>
        <v>687</v>
      </c>
      <c r="E504" s="37">
        <f>E505</f>
        <v>0</v>
      </c>
      <c r="F504" s="37">
        <f>F505</f>
        <v>0</v>
      </c>
      <c r="G504" s="38"/>
      <c r="H504" s="90"/>
    </row>
    <row r="505" spans="1:8" s="12" customFormat="1" ht="15.75">
      <c r="A505" s="120" t="s">
        <v>684</v>
      </c>
      <c r="B505" s="28" t="s">
        <v>9</v>
      </c>
      <c r="C505" s="23" t="s">
        <v>651</v>
      </c>
      <c r="D505" s="33">
        <v>687</v>
      </c>
      <c r="E505" s="37">
        <v>0</v>
      </c>
      <c r="F505" s="37">
        <v>0</v>
      </c>
      <c r="G505" s="38"/>
      <c r="H505" s="90"/>
    </row>
    <row r="506" spans="1:8" s="12" customFormat="1" ht="47.25">
      <c r="A506" s="120" t="s">
        <v>686</v>
      </c>
      <c r="B506" s="28"/>
      <c r="C506" s="121" t="s">
        <v>687</v>
      </c>
      <c r="D506" s="33">
        <f>D507</f>
        <v>1500</v>
      </c>
      <c r="E506" s="33">
        <f>E507</f>
        <v>0</v>
      </c>
      <c r="F506" s="33">
        <f>F507</f>
        <v>0</v>
      </c>
      <c r="G506" s="38"/>
      <c r="H506" s="90"/>
    </row>
    <row r="507" spans="1:8" s="12" customFormat="1" ht="15.75">
      <c r="A507" s="120" t="s">
        <v>686</v>
      </c>
      <c r="B507" s="28" t="s">
        <v>9</v>
      </c>
      <c r="C507" s="26" t="s">
        <v>688</v>
      </c>
      <c r="D507" s="33">
        <v>1500</v>
      </c>
      <c r="E507" s="37">
        <v>0</v>
      </c>
      <c r="F507" s="37">
        <v>0</v>
      </c>
      <c r="G507" s="38"/>
      <c r="H507" s="90"/>
    </row>
    <row r="508" spans="1:8" s="12" customFormat="1" ht="31.5">
      <c r="A508" s="120" t="s">
        <v>689</v>
      </c>
      <c r="B508" s="28"/>
      <c r="C508" s="121" t="s">
        <v>690</v>
      </c>
      <c r="D508" s="33">
        <f>D509</f>
        <v>1500</v>
      </c>
      <c r="E508" s="33">
        <f>E509</f>
        <v>0</v>
      </c>
      <c r="F508" s="33">
        <f>F509</f>
        <v>0</v>
      </c>
      <c r="G508" s="38"/>
      <c r="H508" s="90"/>
    </row>
    <row r="509" spans="1:8" s="12" customFormat="1" ht="15.75">
      <c r="A509" s="120" t="s">
        <v>689</v>
      </c>
      <c r="B509" s="28" t="s">
        <v>9</v>
      </c>
      <c r="C509" s="26" t="s">
        <v>688</v>
      </c>
      <c r="D509" s="33">
        <v>1500</v>
      </c>
      <c r="E509" s="37">
        <v>0</v>
      </c>
      <c r="F509" s="37">
        <v>0</v>
      </c>
      <c r="G509" s="38"/>
      <c r="H509" s="90"/>
    </row>
    <row r="510" spans="1:8" s="12" customFormat="1" ht="47.25">
      <c r="A510" s="120" t="s">
        <v>691</v>
      </c>
      <c r="B510" s="22"/>
      <c r="C510" s="121" t="s">
        <v>692</v>
      </c>
      <c r="D510" s="37">
        <f>D511</f>
        <v>893.8</v>
      </c>
      <c r="E510" s="37">
        <f>E511</f>
        <v>0</v>
      </c>
      <c r="F510" s="37">
        <f>F511</f>
        <v>0</v>
      </c>
      <c r="G510" s="38"/>
      <c r="H510" s="90"/>
    </row>
    <row r="511" spans="1:8" s="12" customFormat="1" ht="15.75">
      <c r="A511" s="120" t="s">
        <v>691</v>
      </c>
      <c r="B511" s="28" t="s">
        <v>9</v>
      </c>
      <c r="C511" s="26" t="s">
        <v>651</v>
      </c>
      <c r="D511" s="33">
        <v>893.8</v>
      </c>
      <c r="E511" s="37">
        <v>0</v>
      </c>
      <c r="F511" s="37">
        <v>0</v>
      </c>
      <c r="G511" s="38"/>
      <c r="H511" s="90"/>
    </row>
    <row r="512" spans="1:8" s="12" customFormat="1" ht="47.25">
      <c r="A512" s="120" t="s">
        <v>693</v>
      </c>
      <c r="B512" s="28"/>
      <c r="C512" s="121" t="s">
        <v>694</v>
      </c>
      <c r="D512" s="33">
        <f>D513</f>
        <v>1167.8</v>
      </c>
      <c r="E512" s="33">
        <f>E513</f>
        <v>0</v>
      </c>
      <c r="F512" s="33">
        <f>F513</f>
        <v>0</v>
      </c>
      <c r="G512" s="38"/>
      <c r="H512" s="90"/>
    </row>
    <row r="513" spans="1:8" s="12" customFormat="1" ht="15.75">
      <c r="A513" s="120" t="s">
        <v>693</v>
      </c>
      <c r="B513" s="28" t="s">
        <v>9</v>
      </c>
      <c r="C513" s="23" t="s">
        <v>651</v>
      </c>
      <c r="D513" s="33">
        <v>1167.8</v>
      </c>
      <c r="E513" s="37">
        <v>0</v>
      </c>
      <c r="F513" s="37">
        <v>0</v>
      </c>
      <c r="G513" s="38"/>
      <c r="H513" s="90"/>
    </row>
    <row r="514" spans="1:8" s="12" customFormat="1" ht="47.25">
      <c r="A514" s="120" t="s">
        <v>695</v>
      </c>
      <c r="B514" s="28"/>
      <c r="C514" s="121" t="s">
        <v>696</v>
      </c>
      <c r="D514" s="33">
        <f>D515</f>
        <v>1500</v>
      </c>
      <c r="E514" s="33">
        <f>E515</f>
        <v>0</v>
      </c>
      <c r="F514" s="33">
        <f>F515</f>
        <v>0</v>
      </c>
      <c r="G514" s="38"/>
      <c r="H514" s="90"/>
    </row>
    <row r="515" spans="1:8" s="12" customFormat="1" ht="15.75">
      <c r="A515" s="120" t="s">
        <v>695</v>
      </c>
      <c r="B515" s="28" t="s">
        <v>9</v>
      </c>
      <c r="C515" s="23" t="s">
        <v>651</v>
      </c>
      <c r="D515" s="33">
        <v>1500</v>
      </c>
      <c r="E515" s="37">
        <v>0</v>
      </c>
      <c r="F515" s="37">
        <v>0</v>
      </c>
      <c r="G515" s="38"/>
      <c r="H515" s="90"/>
    </row>
    <row r="516" spans="1:8" s="12" customFormat="1" ht="78.75">
      <c r="A516" s="120" t="s">
        <v>697</v>
      </c>
      <c r="B516" s="22"/>
      <c r="C516" s="121" t="s">
        <v>698</v>
      </c>
      <c r="D516" s="37">
        <f>D517</f>
        <v>30</v>
      </c>
      <c r="E516" s="37">
        <f>E517</f>
        <v>0</v>
      </c>
      <c r="F516" s="37">
        <f>F517</f>
        <v>0</v>
      </c>
      <c r="G516" s="38"/>
      <c r="H516" s="90"/>
    </row>
    <row r="517" spans="1:8" s="12" customFormat="1" ht="15.75">
      <c r="A517" s="120" t="s">
        <v>697</v>
      </c>
      <c r="B517" s="28" t="s">
        <v>9</v>
      </c>
      <c r="C517" s="23" t="s">
        <v>651</v>
      </c>
      <c r="D517" s="33">
        <v>30</v>
      </c>
      <c r="E517" s="37">
        <v>0</v>
      </c>
      <c r="F517" s="37">
        <v>0</v>
      </c>
      <c r="G517" s="38"/>
      <c r="H517" s="90"/>
    </row>
    <row r="518" spans="1:8" s="12" customFormat="1" ht="63">
      <c r="A518" s="120" t="s">
        <v>699</v>
      </c>
      <c r="B518" s="22"/>
      <c r="C518" s="121" t="s">
        <v>700</v>
      </c>
      <c r="D518" s="37">
        <f>D519</f>
        <v>30</v>
      </c>
      <c r="E518" s="37">
        <f>E519</f>
        <v>0</v>
      </c>
      <c r="F518" s="37">
        <f>F519</f>
        <v>0</v>
      </c>
      <c r="G518" s="38"/>
      <c r="H518" s="90"/>
    </row>
    <row r="519" spans="1:8" s="12" customFormat="1" ht="15.75">
      <c r="A519" s="120" t="s">
        <v>699</v>
      </c>
      <c r="B519" s="28" t="s">
        <v>9</v>
      </c>
      <c r="C519" s="23" t="s">
        <v>651</v>
      </c>
      <c r="D519" s="33">
        <v>30</v>
      </c>
      <c r="E519" s="37">
        <v>0</v>
      </c>
      <c r="F519" s="37">
        <v>0</v>
      </c>
      <c r="G519" s="38"/>
      <c r="H519" s="90"/>
    </row>
    <row r="520" spans="1:8" s="12" customFormat="1" ht="63">
      <c r="A520" s="120" t="s">
        <v>701</v>
      </c>
      <c r="B520" s="22"/>
      <c r="C520" s="121" t="s">
        <v>702</v>
      </c>
      <c r="D520" s="37">
        <f>D521</f>
        <v>30</v>
      </c>
      <c r="E520" s="37">
        <f>E521</f>
        <v>0</v>
      </c>
      <c r="F520" s="37">
        <f>F521</f>
        <v>0</v>
      </c>
      <c r="G520" s="38"/>
      <c r="H520" s="90"/>
    </row>
    <row r="521" spans="1:8" s="12" customFormat="1" ht="15.75">
      <c r="A521" s="120" t="s">
        <v>701</v>
      </c>
      <c r="B521" s="28" t="s">
        <v>9</v>
      </c>
      <c r="C521" s="23" t="s">
        <v>651</v>
      </c>
      <c r="D521" s="33">
        <v>30</v>
      </c>
      <c r="E521" s="37">
        <v>0</v>
      </c>
      <c r="F521" s="37">
        <v>0</v>
      </c>
      <c r="G521" s="38"/>
      <c r="H521" s="90"/>
    </row>
    <row r="522" spans="1:8" s="12" customFormat="1" ht="47.25">
      <c r="A522" s="120" t="s">
        <v>703</v>
      </c>
      <c r="B522" s="22"/>
      <c r="C522" s="121" t="s">
        <v>704</v>
      </c>
      <c r="D522" s="37">
        <f>D523</f>
        <v>50</v>
      </c>
      <c r="E522" s="37">
        <f>E523</f>
        <v>0</v>
      </c>
      <c r="F522" s="37">
        <f>F523</f>
        <v>0</v>
      </c>
      <c r="G522" s="38"/>
      <c r="H522" s="90"/>
    </row>
    <row r="523" spans="1:8" s="12" customFormat="1" ht="15.75">
      <c r="A523" s="120" t="s">
        <v>703</v>
      </c>
      <c r="B523" s="28" t="s">
        <v>9</v>
      </c>
      <c r="C523" s="26" t="s">
        <v>688</v>
      </c>
      <c r="D523" s="33">
        <v>50</v>
      </c>
      <c r="E523" s="37">
        <v>0</v>
      </c>
      <c r="F523" s="37">
        <v>0</v>
      </c>
      <c r="G523" s="38"/>
      <c r="H523" s="90"/>
    </row>
    <row r="524" spans="1:8" s="12" customFormat="1" ht="47.25">
      <c r="A524" s="120" t="s">
        <v>705</v>
      </c>
      <c r="B524" s="22"/>
      <c r="C524" s="121" t="s">
        <v>706</v>
      </c>
      <c r="D524" s="37">
        <f>D525</f>
        <v>702.5</v>
      </c>
      <c r="E524" s="37">
        <f>E525</f>
        <v>0</v>
      </c>
      <c r="F524" s="37">
        <f>F525</f>
        <v>0</v>
      </c>
      <c r="G524" s="38"/>
      <c r="H524" s="90"/>
    </row>
    <row r="525" spans="1:8" s="12" customFormat="1" ht="15.75">
      <c r="A525" s="120" t="s">
        <v>705</v>
      </c>
      <c r="B525" s="28" t="s">
        <v>9</v>
      </c>
      <c r="C525" s="23" t="s">
        <v>651</v>
      </c>
      <c r="D525" s="33">
        <v>702.5</v>
      </c>
      <c r="E525" s="37">
        <v>0</v>
      </c>
      <c r="F525" s="37">
        <v>0</v>
      </c>
      <c r="G525" s="38"/>
      <c r="H525" s="90"/>
    </row>
    <row r="526" spans="1:8" s="12" customFormat="1" ht="47.25">
      <c r="A526" s="120" t="s">
        <v>707</v>
      </c>
      <c r="B526" s="22"/>
      <c r="C526" s="121" t="s">
        <v>708</v>
      </c>
      <c r="D526" s="37">
        <f>D527</f>
        <v>286.2</v>
      </c>
      <c r="E526" s="37">
        <f>E527</f>
        <v>0</v>
      </c>
      <c r="F526" s="37">
        <f>F527</f>
        <v>0</v>
      </c>
      <c r="G526" s="38"/>
      <c r="H526" s="90"/>
    </row>
    <row r="527" spans="1:8" s="12" customFormat="1" ht="15.75">
      <c r="A527" s="120" t="s">
        <v>707</v>
      </c>
      <c r="B527" s="28" t="s">
        <v>9</v>
      </c>
      <c r="C527" s="23" t="s">
        <v>651</v>
      </c>
      <c r="D527" s="33">
        <v>286.2</v>
      </c>
      <c r="E527" s="37">
        <v>0</v>
      </c>
      <c r="F527" s="37">
        <v>0</v>
      </c>
      <c r="G527" s="38"/>
      <c r="H527" s="90"/>
    </row>
    <row r="528" spans="1:8" s="12" customFormat="1" ht="47.25">
      <c r="A528" s="120" t="s">
        <v>709</v>
      </c>
      <c r="B528" s="22"/>
      <c r="C528" s="121" t="s">
        <v>710</v>
      </c>
      <c r="D528" s="37">
        <f>D529</f>
        <v>350.7</v>
      </c>
      <c r="E528" s="37">
        <f>E529</f>
        <v>0</v>
      </c>
      <c r="F528" s="37">
        <f>F529</f>
        <v>0</v>
      </c>
      <c r="G528" s="38"/>
      <c r="H528" s="90"/>
    </row>
    <row r="529" spans="1:8" s="12" customFormat="1" ht="15.75">
      <c r="A529" s="120" t="s">
        <v>709</v>
      </c>
      <c r="B529" s="28" t="s">
        <v>9</v>
      </c>
      <c r="C529" s="23" t="s">
        <v>651</v>
      </c>
      <c r="D529" s="33">
        <v>350.7</v>
      </c>
      <c r="E529" s="37">
        <v>0</v>
      </c>
      <c r="F529" s="37">
        <v>0</v>
      </c>
      <c r="G529" s="38"/>
      <c r="H529" s="90"/>
    </row>
    <row r="530" spans="1:8" s="12" customFormat="1" ht="47.25">
      <c r="A530" s="120" t="s">
        <v>711</v>
      </c>
      <c r="B530" s="28"/>
      <c r="C530" s="121" t="s">
        <v>712</v>
      </c>
      <c r="D530" s="33">
        <f>D531</f>
        <v>456.4</v>
      </c>
      <c r="E530" s="33">
        <f>E531</f>
        <v>0</v>
      </c>
      <c r="F530" s="33">
        <f>F531</f>
        <v>0</v>
      </c>
      <c r="G530" s="38"/>
      <c r="H530" s="90"/>
    </row>
    <row r="531" spans="1:8" s="12" customFormat="1" ht="15.75">
      <c r="A531" s="120" t="s">
        <v>711</v>
      </c>
      <c r="B531" s="28" t="s">
        <v>9</v>
      </c>
      <c r="C531" s="26" t="s">
        <v>688</v>
      </c>
      <c r="D531" s="33">
        <f>410.7+45.7</f>
        <v>456.4</v>
      </c>
      <c r="E531" s="37">
        <v>0</v>
      </c>
      <c r="F531" s="37">
        <v>0</v>
      </c>
      <c r="G531" s="38"/>
      <c r="H531" s="90"/>
    </row>
    <row r="532" spans="1:8" s="12" customFormat="1" ht="31.5">
      <c r="A532" s="120" t="s">
        <v>713</v>
      </c>
      <c r="B532" s="28"/>
      <c r="C532" s="121" t="s">
        <v>714</v>
      </c>
      <c r="D532" s="33">
        <f>D533</f>
        <v>2304.7999999999997</v>
      </c>
      <c r="E532" s="33">
        <f>E533</f>
        <v>0</v>
      </c>
      <c r="F532" s="33">
        <f>F533</f>
        <v>0</v>
      </c>
      <c r="G532" s="38"/>
      <c r="H532" s="90"/>
    </row>
    <row r="533" spans="1:8" s="12" customFormat="1" ht="15.75">
      <c r="A533" s="120" t="s">
        <v>713</v>
      </c>
      <c r="B533" s="28" t="s">
        <v>9</v>
      </c>
      <c r="C533" s="26" t="s">
        <v>688</v>
      </c>
      <c r="D533" s="33">
        <f>2215.2+89.6</f>
        <v>2304.7999999999997</v>
      </c>
      <c r="E533" s="37">
        <v>0</v>
      </c>
      <c r="F533" s="37">
        <v>0</v>
      </c>
      <c r="G533" s="38"/>
      <c r="H533" s="90"/>
    </row>
    <row r="534" spans="1:8" s="12" customFormat="1" ht="47.25">
      <c r="A534" s="120" t="s">
        <v>715</v>
      </c>
      <c r="B534" s="22"/>
      <c r="C534" s="121" t="s">
        <v>716</v>
      </c>
      <c r="D534" s="37">
        <f>D535</f>
        <v>30</v>
      </c>
      <c r="E534" s="37">
        <f>E535</f>
        <v>0</v>
      </c>
      <c r="F534" s="37">
        <f>F535</f>
        <v>0</v>
      </c>
      <c r="G534" s="38"/>
      <c r="H534" s="90"/>
    </row>
    <row r="535" spans="1:8" s="12" customFormat="1" ht="15.75">
      <c r="A535" s="120" t="s">
        <v>715</v>
      </c>
      <c r="B535" s="28" t="s">
        <v>9</v>
      </c>
      <c r="C535" s="26" t="s">
        <v>651</v>
      </c>
      <c r="D535" s="33">
        <v>30</v>
      </c>
      <c r="E535" s="37">
        <v>0</v>
      </c>
      <c r="F535" s="37">
        <v>0</v>
      </c>
      <c r="G535" s="38"/>
      <c r="H535" s="90"/>
    </row>
    <row r="536" spans="1:8" s="12" customFormat="1" ht="47.25">
      <c r="A536" s="120" t="s">
        <v>717</v>
      </c>
      <c r="B536" s="28"/>
      <c r="C536" s="121" t="s">
        <v>718</v>
      </c>
      <c r="D536" s="33">
        <f>D537</f>
        <v>687.1</v>
      </c>
      <c r="E536" s="33">
        <f>E537</f>
        <v>0</v>
      </c>
      <c r="F536" s="33">
        <f>F537</f>
        <v>0</v>
      </c>
      <c r="G536" s="38"/>
      <c r="H536" s="90"/>
    </row>
    <row r="537" spans="1:8" s="12" customFormat="1" ht="15.75">
      <c r="A537" s="120" t="s">
        <v>717</v>
      </c>
      <c r="B537" s="28" t="s">
        <v>9</v>
      </c>
      <c r="C537" s="23" t="s">
        <v>651</v>
      </c>
      <c r="D537" s="33">
        <v>687.1</v>
      </c>
      <c r="E537" s="37">
        <v>0</v>
      </c>
      <c r="F537" s="37">
        <v>0</v>
      </c>
      <c r="G537" s="38"/>
      <c r="H537" s="90"/>
    </row>
    <row r="538" spans="1:8" s="12" customFormat="1" ht="47.25">
      <c r="A538" s="120" t="s">
        <v>719</v>
      </c>
      <c r="B538" s="28"/>
      <c r="C538" s="121" t="s">
        <v>720</v>
      </c>
      <c r="D538" s="33">
        <f>D539</f>
        <v>1694.2</v>
      </c>
      <c r="E538" s="33">
        <f>E539</f>
        <v>0</v>
      </c>
      <c r="F538" s="33">
        <f>F539</f>
        <v>0</v>
      </c>
      <c r="G538" s="38"/>
      <c r="H538" s="90"/>
    </row>
    <row r="539" spans="1:8" s="12" customFormat="1" ht="15.75">
      <c r="A539" s="120" t="s">
        <v>719</v>
      </c>
      <c r="B539" s="28" t="s">
        <v>9</v>
      </c>
      <c r="C539" s="23" t="s">
        <v>651</v>
      </c>
      <c r="D539" s="33">
        <v>1694.2</v>
      </c>
      <c r="E539" s="37">
        <v>0</v>
      </c>
      <c r="F539" s="37">
        <v>0</v>
      </c>
      <c r="G539" s="38"/>
      <c r="H539" s="90"/>
    </row>
    <row r="540" spans="1:8" s="12" customFormat="1" ht="47.25">
      <c r="A540" s="120" t="s">
        <v>721</v>
      </c>
      <c r="B540" s="22"/>
      <c r="C540" s="121" t="s">
        <v>722</v>
      </c>
      <c r="D540" s="37">
        <f>D541</f>
        <v>127.5</v>
      </c>
      <c r="E540" s="37">
        <f>E541</f>
        <v>0</v>
      </c>
      <c r="F540" s="37">
        <f>F541</f>
        <v>0</v>
      </c>
      <c r="G540" s="38"/>
      <c r="H540" s="90"/>
    </row>
    <row r="541" spans="1:8" s="12" customFormat="1" ht="15.75">
      <c r="A541" s="120" t="s">
        <v>721</v>
      </c>
      <c r="B541" s="28" t="s">
        <v>9</v>
      </c>
      <c r="C541" s="26" t="s">
        <v>688</v>
      </c>
      <c r="D541" s="33">
        <v>127.5</v>
      </c>
      <c r="E541" s="37">
        <v>0</v>
      </c>
      <c r="F541" s="37">
        <v>0</v>
      </c>
      <c r="G541" s="38"/>
      <c r="H541" s="90"/>
    </row>
    <row r="542" spans="1:8" s="12" customFormat="1" ht="47.25">
      <c r="A542" s="120" t="s">
        <v>723</v>
      </c>
      <c r="B542" s="22"/>
      <c r="C542" s="121" t="s">
        <v>724</v>
      </c>
      <c r="D542" s="37">
        <f>D543</f>
        <v>953.3</v>
      </c>
      <c r="E542" s="37">
        <f>E543</f>
        <v>0</v>
      </c>
      <c r="F542" s="37">
        <f>F543</f>
        <v>0</v>
      </c>
      <c r="G542" s="38"/>
      <c r="H542" s="90"/>
    </row>
    <row r="543" spans="1:8" s="12" customFormat="1" ht="15.75">
      <c r="A543" s="120" t="s">
        <v>723</v>
      </c>
      <c r="B543" s="28" t="s">
        <v>9</v>
      </c>
      <c r="C543" s="23" t="s">
        <v>651</v>
      </c>
      <c r="D543" s="33">
        <v>953.3</v>
      </c>
      <c r="E543" s="37">
        <v>0</v>
      </c>
      <c r="F543" s="37">
        <v>0</v>
      </c>
      <c r="G543" s="38"/>
      <c r="H543" s="90"/>
    </row>
    <row r="544" spans="1:8" s="12" customFormat="1" ht="47.25">
      <c r="A544" s="120" t="s">
        <v>725</v>
      </c>
      <c r="B544" s="121"/>
      <c r="C544" s="121" t="s">
        <v>726</v>
      </c>
      <c r="D544" s="37">
        <f>D545</f>
        <v>314.2</v>
      </c>
      <c r="E544" s="37">
        <f>E545</f>
        <v>0</v>
      </c>
      <c r="F544" s="37">
        <f>F545</f>
        <v>0</v>
      </c>
      <c r="G544" s="38"/>
      <c r="H544" s="90"/>
    </row>
    <row r="545" spans="1:8" s="12" customFormat="1" ht="15.75">
      <c r="A545" s="120" t="s">
        <v>725</v>
      </c>
      <c r="B545" s="28" t="s">
        <v>9</v>
      </c>
      <c r="C545" s="23" t="s">
        <v>651</v>
      </c>
      <c r="D545" s="33">
        <v>314.2</v>
      </c>
      <c r="E545" s="37">
        <v>0</v>
      </c>
      <c r="F545" s="37">
        <v>0</v>
      </c>
      <c r="G545" s="38"/>
      <c r="H545" s="90"/>
    </row>
    <row r="546" spans="1:8" s="12" customFormat="1" ht="47.25">
      <c r="A546" s="120" t="s">
        <v>727</v>
      </c>
      <c r="B546" s="121"/>
      <c r="C546" s="121" t="s">
        <v>728</v>
      </c>
      <c r="D546" s="37">
        <f>D547</f>
        <v>324.4</v>
      </c>
      <c r="E546" s="37">
        <f>E547</f>
        <v>0</v>
      </c>
      <c r="F546" s="37">
        <f>F547</f>
        <v>0</v>
      </c>
      <c r="G546" s="38"/>
      <c r="H546" s="90"/>
    </row>
    <row r="547" spans="1:8" s="12" customFormat="1" ht="15.75">
      <c r="A547" s="120" t="s">
        <v>727</v>
      </c>
      <c r="B547" s="28" t="s">
        <v>9</v>
      </c>
      <c r="C547" s="23" t="s">
        <v>651</v>
      </c>
      <c r="D547" s="33">
        <v>324.4</v>
      </c>
      <c r="E547" s="37">
        <v>0</v>
      </c>
      <c r="F547" s="37">
        <v>0</v>
      </c>
      <c r="G547" s="38"/>
      <c r="H547" s="90"/>
    </row>
    <row r="548" spans="1:8" s="12" customFormat="1" ht="47.25">
      <c r="A548" s="120" t="s">
        <v>729</v>
      </c>
      <c r="B548" s="28"/>
      <c r="C548" s="121" t="s">
        <v>730</v>
      </c>
      <c r="D548" s="33">
        <f>D549</f>
        <v>223.5</v>
      </c>
      <c r="E548" s="33">
        <f>E549</f>
        <v>0</v>
      </c>
      <c r="F548" s="33">
        <f>F549</f>
        <v>0</v>
      </c>
      <c r="G548" s="38"/>
      <c r="H548" s="90"/>
    </row>
    <row r="549" spans="1:8" s="12" customFormat="1" ht="15.75">
      <c r="A549" s="120" t="s">
        <v>729</v>
      </c>
      <c r="B549" s="28" t="s">
        <v>9</v>
      </c>
      <c r="C549" s="26" t="s">
        <v>688</v>
      </c>
      <c r="D549" s="33">
        <v>223.5</v>
      </c>
      <c r="E549" s="37">
        <v>0</v>
      </c>
      <c r="F549" s="37">
        <v>0</v>
      </c>
      <c r="G549" s="38"/>
      <c r="H549" s="90"/>
    </row>
    <row r="550" spans="1:8" s="12" customFormat="1" ht="47.25">
      <c r="A550" s="120" t="s">
        <v>731</v>
      </c>
      <c r="B550" s="22"/>
      <c r="C550" s="121" t="s">
        <v>732</v>
      </c>
      <c r="D550" s="37">
        <f>D551</f>
        <v>470.5</v>
      </c>
      <c r="E550" s="37">
        <f>E551</f>
        <v>0</v>
      </c>
      <c r="F550" s="37">
        <f>F551</f>
        <v>0</v>
      </c>
      <c r="G550" s="38"/>
      <c r="H550" s="90"/>
    </row>
    <row r="551" spans="1:8" s="12" customFormat="1" ht="15.75">
      <c r="A551" s="120" t="s">
        <v>731</v>
      </c>
      <c r="B551" s="28" t="s">
        <v>9</v>
      </c>
      <c r="C551" s="26" t="s">
        <v>688</v>
      </c>
      <c r="D551" s="33">
        <v>470.5</v>
      </c>
      <c r="E551" s="37">
        <v>0</v>
      </c>
      <c r="F551" s="37">
        <v>0</v>
      </c>
      <c r="G551" s="38"/>
      <c r="H551" s="90"/>
    </row>
    <row r="552" spans="1:8" s="12" customFormat="1" ht="47.25">
      <c r="A552" s="120" t="s">
        <v>733</v>
      </c>
      <c r="B552" s="22"/>
      <c r="C552" s="121" t="s">
        <v>734</v>
      </c>
      <c r="D552" s="37">
        <f>D553</f>
        <v>222.6</v>
      </c>
      <c r="E552" s="37">
        <f>E553</f>
        <v>0</v>
      </c>
      <c r="F552" s="37">
        <f>F553</f>
        <v>0</v>
      </c>
      <c r="G552" s="38"/>
      <c r="H552" s="90"/>
    </row>
    <row r="553" spans="1:8" s="12" customFormat="1" ht="15.75">
      <c r="A553" s="120" t="s">
        <v>733</v>
      </c>
      <c r="B553" s="28" t="s">
        <v>9</v>
      </c>
      <c r="C553" s="26" t="s">
        <v>651</v>
      </c>
      <c r="D553" s="33">
        <v>222.6</v>
      </c>
      <c r="E553" s="37">
        <v>0</v>
      </c>
      <c r="F553" s="37">
        <v>0</v>
      </c>
      <c r="G553" s="38"/>
      <c r="H553" s="90"/>
    </row>
    <row r="554" spans="1:8" s="12" customFormat="1" ht="47.25">
      <c r="A554" s="120" t="s">
        <v>735</v>
      </c>
      <c r="B554" s="28"/>
      <c r="C554" s="121" t="s">
        <v>736</v>
      </c>
      <c r="D554" s="33">
        <f>D555</f>
        <v>480.9</v>
      </c>
      <c r="E554" s="33">
        <f>E555</f>
        <v>0</v>
      </c>
      <c r="F554" s="33">
        <f>F555</f>
        <v>0</v>
      </c>
      <c r="G554" s="38"/>
      <c r="H554" s="90"/>
    </row>
    <row r="555" spans="1:8" s="12" customFormat="1" ht="15.75">
      <c r="A555" s="120" t="s">
        <v>735</v>
      </c>
      <c r="B555" s="28" t="s">
        <v>9</v>
      </c>
      <c r="C555" s="23" t="s">
        <v>651</v>
      </c>
      <c r="D555" s="33">
        <v>480.9</v>
      </c>
      <c r="E555" s="37">
        <v>0</v>
      </c>
      <c r="F555" s="37">
        <v>0</v>
      </c>
      <c r="G555" s="38"/>
      <c r="H555" s="90"/>
    </row>
    <row r="556" spans="1:8" s="12" customFormat="1" ht="47.25">
      <c r="A556" s="120" t="s">
        <v>737</v>
      </c>
      <c r="B556" s="28"/>
      <c r="C556" s="121" t="s">
        <v>738</v>
      </c>
      <c r="D556" s="33">
        <f>D557</f>
        <v>899</v>
      </c>
      <c r="E556" s="33">
        <f>E557</f>
        <v>0</v>
      </c>
      <c r="F556" s="33">
        <f>F557</f>
        <v>0</v>
      </c>
      <c r="G556" s="38"/>
      <c r="H556" s="90"/>
    </row>
    <row r="557" spans="1:8" s="12" customFormat="1" ht="15.75">
      <c r="A557" s="120" t="s">
        <v>737</v>
      </c>
      <c r="B557" s="28" t="s">
        <v>9</v>
      </c>
      <c r="C557" s="23" t="s">
        <v>651</v>
      </c>
      <c r="D557" s="33">
        <v>899</v>
      </c>
      <c r="E557" s="37">
        <v>0</v>
      </c>
      <c r="F557" s="37">
        <v>0</v>
      </c>
      <c r="G557" s="38"/>
      <c r="H557" s="90"/>
    </row>
    <row r="558" spans="1:8" s="12" customFormat="1" ht="31.5">
      <c r="A558" s="100" t="s">
        <v>192</v>
      </c>
      <c r="B558" s="22"/>
      <c r="C558" s="23" t="s">
        <v>193</v>
      </c>
      <c r="D558" s="37">
        <f>D561+D565+D559+D563</f>
        <v>88505.8</v>
      </c>
      <c r="E558" s="37">
        <f>E561+E565</f>
        <v>10000</v>
      </c>
      <c r="F558" s="37">
        <f>F561+F565</f>
        <v>10000</v>
      </c>
      <c r="G558" s="38"/>
      <c r="H558" s="90"/>
    </row>
    <row r="559" spans="1:8" s="12" customFormat="1" ht="47.25">
      <c r="A559" s="100" t="s">
        <v>414</v>
      </c>
      <c r="B559" s="22"/>
      <c r="C559" s="91" t="s">
        <v>415</v>
      </c>
      <c r="D559" s="37">
        <f>D560</f>
        <v>9207</v>
      </c>
      <c r="E559" s="37">
        <f>E560</f>
        <v>0</v>
      </c>
      <c r="F559" s="37">
        <f>F560</f>
        <v>0</v>
      </c>
      <c r="G559" s="38"/>
      <c r="H559" s="90"/>
    </row>
    <row r="560" spans="1:8" s="12" customFormat="1" ht="15.75">
      <c r="A560" s="100" t="s">
        <v>414</v>
      </c>
      <c r="B560" s="22" t="s">
        <v>9</v>
      </c>
      <c r="C560" s="80" t="s">
        <v>651</v>
      </c>
      <c r="D560" s="37">
        <v>9207</v>
      </c>
      <c r="E560" s="37">
        <v>0</v>
      </c>
      <c r="F560" s="37">
        <v>0</v>
      </c>
      <c r="G560" s="38"/>
      <c r="H560" s="90"/>
    </row>
    <row r="561" spans="1:8" s="12" customFormat="1" ht="31.5">
      <c r="A561" s="100" t="s">
        <v>188</v>
      </c>
      <c r="B561" s="22"/>
      <c r="C561" s="91" t="s">
        <v>224</v>
      </c>
      <c r="D561" s="37">
        <f>D562</f>
        <v>79298.8</v>
      </c>
      <c r="E561" s="37">
        <f>E562</f>
        <v>5000</v>
      </c>
      <c r="F561" s="37">
        <f>F562</f>
        <v>5000</v>
      </c>
      <c r="G561" s="38"/>
      <c r="H561" s="90"/>
    </row>
    <row r="562" spans="1:8" s="12" customFormat="1" ht="15.75">
      <c r="A562" s="100" t="s">
        <v>188</v>
      </c>
      <c r="B562" s="22" t="s">
        <v>9</v>
      </c>
      <c r="C562" s="80" t="s">
        <v>651</v>
      </c>
      <c r="D562" s="37">
        <v>79298.8</v>
      </c>
      <c r="E562" s="37">
        <v>5000</v>
      </c>
      <c r="F562" s="37">
        <v>5000</v>
      </c>
      <c r="G562" s="38"/>
      <c r="H562" s="90"/>
    </row>
    <row r="563" spans="1:8" s="12" customFormat="1" ht="31.5" hidden="1">
      <c r="A563" s="100" t="s">
        <v>416</v>
      </c>
      <c r="B563" s="22"/>
      <c r="C563" s="91" t="s">
        <v>417</v>
      </c>
      <c r="D563" s="37">
        <f>D564</f>
        <v>0</v>
      </c>
      <c r="E563" s="37">
        <f>E564</f>
        <v>0</v>
      </c>
      <c r="F563" s="37">
        <f>F564</f>
        <v>0</v>
      </c>
      <c r="G563" s="38"/>
      <c r="H563" s="90"/>
    </row>
    <row r="564" spans="1:8" s="12" customFormat="1" ht="15.75" hidden="1">
      <c r="A564" s="100" t="s">
        <v>416</v>
      </c>
      <c r="B564" s="22" t="s">
        <v>9</v>
      </c>
      <c r="C564" s="80" t="s">
        <v>651</v>
      </c>
      <c r="D564" s="37">
        <f>247.3-247.3</f>
        <v>0</v>
      </c>
      <c r="E564" s="37">
        <v>0</v>
      </c>
      <c r="F564" s="37">
        <v>0</v>
      </c>
      <c r="G564" s="38"/>
      <c r="H564" s="90"/>
    </row>
    <row r="565" spans="1:8" s="12" customFormat="1" ht="31.5">
      <c r="A565" s="100" t="s">
        <v>189</v>
      </c>
      <c r="B565" s="22"/>
      <c r="C565" s="91" t="s">
        <v>225</v>
      </c>
      <c r="D565" s="37">
        <f>D566</f>
        <v>0</v>
      </c>
      <c r="E565" s="37">
        <f>E566</f>
        <v>5000</v>
      </c>
      <c r="F565" s="37">
        <f>F566</f>
        <v>5000</v>
      </c>
      <c r="G565" s="38"/>
      <c r="H565" s="90"/>
    </row>
    <row r="566" spans="1:8" s="12" customFormat="1" ht="15.75">
      <c r="A566" s="100" t="s">
        <v>189</v>
      </c>
      <c r="B566" s="22" t="s">
        <v>9</v>
      </c>
      <c r="C566" s="80" t="s">
        <v>651</v>
      </c>
      <c r="D566" s="37">
        <v>0</v>
      </c>
      <c r="E566" s="37">
        <v>5000</v>
      </c>
      <c r="F566" s="37">
        <v>5000</v>
      </c>
      <c r="G566" s="38"/>
      <c r="H566" s="90"/>
    </row>
    <row r="567" spans="1:8" s="12" customFormat="1" ht="15.75">
      <c r="A567" s="99" t="s">
        <v>108</v>
      </c>
      <c r="B567" s="22"/>
      <c r="C567" s="80" t="s">
        <v>118</v>
      </c>
      <c r="D567" s="37">
        <f aca="true" t="shared" si="28" ref="D567:F568">D568</f>
        <v>4311.8</v>
      </c>
      <c r="E567" s="37">
        <f t="shared" si="28"/>
        <v>4484</v>
      </c>
      <c r="F567" s="37">
        <f t="shared" si="28"/>
        <v>4484</v>
      </c>
      <c r="G567" s="38"/>
      <c r="H567" s="90"/>
    </row>
    <row r="568" spans="1:8" s="12" customFormat="1" ht="31.5">
      <c r="A568" s="99" t="s">
        <v>531</v>
      </c>
      <c r="B568" s="22"/>
      <c r="C568" s="88" t="s">
        <v>348</v>
      </c>
      <c r="D568" s="37">
        <f t="shared" si="28"/>
        <v>4311.8</v>
      </c>
      <c r="E568" s="37">
        <f t="shared" si="28"/>
        <v>4484</v>
      </c>
      <c r="F568" s="37">
        <f t="shared" si="28"/>
        <v>4484</v>
      </c>
      <c r="G568" s="38"/>
      <c r="H568" s="90"/>
    </row>
    <row r="569" spans="1:8" s="12" customFormat="1" ht="15.75">
      <c r="A569" s="99" t="s">
        <v>531</v>
      </c>
      <c r="B569" s="22" t="s">
        <v>9</v>
      </c>
      <c r="C569" s="80" t="s">
        <v>651</v>
      </c>
      <c r="D569" s="37">
        <v>4311.8</v>
      </c>
      <c r="E569" s="37">
        <v>4484</v>
      </c>
      <c r="F569" s="37">
        <v>4484</v>
      </c>
      <c r="G569" s="38"/>
      <c r="H569" s="90"/>
    </row>
    <row r="570" spans="1:8" s="12" customFormat="1" ht="15.75">
      <c r="A570" s="99" t="s">
        <v>109</v>
      </c>
      <c r="B570" s="22"/>
      <c r="C570" s="80" t="s">
        <v>117</v>
      </c>
      <c r="D570" s="37">
        <f>D574+D571</f>
        <v>38063</v>
      </c>
      <c r="E570" s="37">
        <f>E574+E571</f>
        <v>44069.5</v>
      </c>
      <c r="F570" s="37">
        <f>F574+F571</f>
        <v>44069.5</v>
      </c>
      <c r="G570" s="38"/>
      <c r="H570" s="90"/>
    </row>
    <row r="571" spans="1:8" s="12" customFormat="1" ht="15.75">
      <c r="A571" s="99" t="s">
        <v>441</v>
      </c>
      <c r="B571" s="22"/>
      <c r="C571" s="23" t="s">
        <v>446</v>
      </c>
      <c r="D571" s="37">
        <f>D572</f>
        <v>11902.6</v>
      </c>
      <c r="E571" s="37">
        <f>E572</f>
        <v>18409.1</v>
      </c>
      <c r="F571" s="37">
        <f>F572</f>
        <v>18409.1</v>
      </c>
      <c r="G571" s="38"/>
      <c r="H571" s="90"/>
    </row>
    <row r="572" spans="1:8" s="12" customFormat="1" ht="15.75">
      <c r="A572" s="99" t="s">
        <v>441</v>
      </c>
      <c r="B572" s="22" t="s">
        <v>14</v>
      </c>
      <c r="C572" s="23" t="s">
        <v>15</v>
      </c>
      <c r="D572" s="37">
        <v>11902.6</v>
      </c>
      <c r="E572" s="37">
        <v>18409.1</v>
      </c>
      <c r="F572" s="37">
        <v>18409.1</v>
      </c>
      <c r="G572" s="38"/>
      <c r="H572" s="90"/>
    </row>
    <row r="573" spans="1:8" s="12" customFormat="1" ht="31.5">
      <c r="A573" s="99" t="s">
        <v>532</v>
      </c>
      <c r="B573" s="22"/>
      <c r="C573" s="88" t="s">
        <v>348</v>
      </c>
      <c r="D573" s="37">
        <f>D574</f>
        <v>26160.4</v>
      </c>
      <c r="E573" s="37">
        <f>E574</f>
        <v>25660.4</v>
      </c>
      <c r="F573" s="37">
        <f>F574</f>
        <v>25660.4</v>
      </c>
      <c r="G573" s="38"/>
      <c r="H573" s="90"/>
    </row>
    <row r="574" spans="1:8" s="12" customFormat="1" ht="31.5">
      <c r="A574" s="99" t="s">
        <v>532</v>
      </c>
      <c r="B574" s="22" t="s">
        <v>10</v>
      </c>
      <c r="C574" s="80" t="s">
        <v>11</v>
      </c>
      <c r="D574" s="37">
        <f>25660.4+500</f>
        <v>26160.4</v>
      </c>
      <c r="E574" s="37">
        <v>25660.4</v>
      </c>
      <c r="F574" s="37">
        <v>25660.4</v>
      </c>
      <c r="G574" s="38"/>
      <c r="H574" s="90"/>
    </row>
    <row r="575" spans="1:8" s="12" customFormat="1" ht="15.75">
      <c r="A575" s="112" t="s">
        <v>573</v>
      </c>
      <c r="B575" s="22"/>
      <c r="C575" s="23" t="s">
        <v>359</v>
      </c>
      <c r="D575" s="37">
        <f>D576+D578+D580+D582+D584+D586+D588+D590+D592</f>
        <v>10838.500000000004</v>
      </c>
      <c r="E575" s="37">
        <f>E576+E578+E580</f>
        <v>5000</v>
      </c>
      <c r="F575" s="37">
        <f>F576+F578+F580</f>
        <v>5000</v>
      </c>
      <c r="G575" s="38"/>
      <c r="H575" s="90"/>
    </row>
    <row r="576" spans="1:8" s="12" customFormat="1" ht="15.75">
      <c r="A576" s="112" t="s">
        <v>574</v>
      </c>
      <c r="B576" s="22"/>
      <c r="C576" s="23" t="s">
        <v>561</v>
      </c>
      <c r="D576" s="37">
        <f>D577</f>
        <v>0</v>
      </c>
      <c r="E576" s="37">
        <f>E577</f>
        <v>5000</v>
      </c>
      <c r="F576" s="37">
        <f>F577</f>
        <v>5000</v>
      </c>
      <c r="G576" s="38"/>
      <c r="H576" s="90"/>
    </row>
    <row r="577" spans="1:8" s="12" customFormat="1" ht="15.75">
      <c r="A577" s="112" t="s">
        <v>574</v>
      </c>
      <c r="B577" s="22" t="s">
        <v>12</v>
      </c>
      <c r="C577" s="26" t="s">
        <v>13</v>
      </c>
      <c r="D577" s="37">
        <f>5000+1139.6-3292.5-2847.1</f>
        <v>0</v>
      </c>
      <c r="E577" s="37">
        <v>5000</v>
      </c>
      <c r="F577" s="37">
        <v>5000</v>
      </c>
      <c r="G577" s="38"/>
      <c r="H577" s="90"/>
    </row>
    <row r="578" spans="1:8" s="12" customFormat="1" ht="31.5">
      <c r="A578" s="102" t="s">
        <v>755</v>
      </c>
      <c r="B578" s="22"/>
      <c r="C578" s="26" t="s">
        <v>756</v>
      </c>
      <c r="D578" s="37">
        <f>D579</f>
        <v>3292.5</v>
      </c>
      <c r="E578" s="37">
        <f>E579</f>
        <v>0</v>
      </c>
      <c r="F578" s="37">
        <f>F579</f>
        <v>0</v>
      </c>
      <c r="G578" s="38"/>
      <c r="H578" s="90"/>
    </row>
    <row r="579" spans="1:8" s="12" customFormat="1" ht="15.75">
      <c r="A579" s="102" t="s">
        <v>755</v>
      </c>
      <c r="B579" s="22" t="s">
        <v>9</v>
      </c>
      <c r="C579" s="80" t="s">
        <v>651</v>
      </c>
      <c r="D579" s="37">
        <v>3292.5</v>
      </c>
      <c r="E579" s="37">
        <v>0</v>
      </c>
      <c r="F579" s="37">
        <v>0</v>
      </c>
      <c r="G579" s="38"/>
      <c r="H579" s="90"/>
    </row>
    <row r="580" spans="1:8" s="12" customFormat="1" ht="31.5">
      <c r="A580" s="102" t="s">
        <v>757</v>
      </c>
      <c r="B580" s="22"/>
      <c r="C580" s="26" t="s">
        <v>758</v>
      </c>
      <c r="D580" s="37">
        <f>D581</f>
        <v>628.1</v>
      </c>
      <c r="E580" s="37">
        <f>E581</f>
        <v>0</v>
      </c>
      <c r="F580" s="37">
        <f>F581</f>
        <v>0</v>
      </c>
      <c r="G580" s="38"/>
      <c r="H580" s="90"/>
    </row>
    <row r="581" spans="1:8" s="12" customFormat="1" ht="15.75">
      <c r="A581" s="102" t="s">
        <v>757</v>
      </c>
      <c r="B581" s="22" t="s">
        <v>9</v>
      </c>
      <c r="C581" s="80" t="s">
        <v>651</v>
      </c>
      <c r="D581" s="37">
        <v>628.1</v>
      </c>
      <c r="E581" s="37">
        <v>0</v>
      </c>
      <c r="F581" s="37">
        <v>0</v>
      </c>
      <c r="G581" s="38"/>
      <c r="H581" s="90"/>
    </row>
    <row r="582" spans="1:8" s="12" customFormat="1" ht="31.5">
      <c r="A582" s="102" t="s">
        <v>778</v>
      </c>
      <c r="B582" s="22"/>
      <c r="C582" s="26" t="s">
        <v>779</v>
      </c>
      <c r="D582" s="37">
        <f>D583</f>
        <v>3885.5</v>
      </c>
      <c r="E582" s="37">
        <f>E583</f>
        <v>0</v>
      </c>
      <c r="F582" s="37">
        <f>F583</f>
        <v>0</v>
      </c>
      <c r="G582" s="38"/>
      <c r="H582" s="90"/>
    </row>
    <row r="583" spans="1:8" s="12" customFormat="1" ht="15.75">
      <c r="A583" s="102" t="s">
        <v>778</v>
      </c>
      <c r="B583" s="22" t="s">
        <v>9</v>
      </c>
      <c r="C583" s="80" t="s">
        <v>651</v>
      </c>
      <c r="D583" s="37">
        <v>3885.5</v>
      </c>
      <c r="E583" s="37">
        <v>0</v>
      </c>
      <c r="F583" s="37">
        <v>0</v>
      </c>
      <c r="G583" s="38"/>
      <c r="H583" s="90"/>
    </row>
    <row r="584" spans="1:8" s="12" customFormat="1" ht="31.5">
      <c r="A584" s="102" t="s">
        <v>768</v>
      </c>
      <c r="B584" s="22"/>
      <c r="C584" s="26" t="s">
        <v>769</v>
      </c>
      <c r="D584" s="37">
        <f>D585</f>
        <v>432.2</v>
      </c>
      <c r="E584" s="37">
        <f>E585</f>
        <v>0</v>
      </c>
      <c r="F584" s="37">
        <f>F585</f>
        <v>0</v>
      </c>
      <c r="G584" s="38"/>
      <c r="H584" s="90"/>
    </row>
    <row r="585" spans="1:8" s="12" customFormat="1" ht="15.75">
      <c r="A585" s="102" t="s">
        <v>768</v>
      </c>
      <c r="B585" s="22" t="s">
        <v>9</v>
      </c>
      <c r="C585" s="80" t="s">
        <v>651</v>
      </c>
      <c r="D585" s="37">
        <v>432.2</v>
      </c>
      <c r="E585" s="37">
        <v>0</v>
      </c>
      <c r="F585" s="37">
        <v>0</v>
      </c>
      <c r="G585" s="38"/>
      <c r="H585" s="90"/>
    </row>
    <row r="586" spans="1:8" s="12" customFormat="1" ht="31.5">
      <c r="A586" s="102" t="s">
        <v>770</v>
      </c>
      <c r="B586" s="22"/>
      <c r="C586" s="26" t="s">
        <v>771</v>
      </c>
      <c r="D586" s="37">
        <f>D587</f>
        <v>167.2</v>
      </c>
      <c r="E586" s="37">
        <f>E587</f>
        <v>0</v>
      </c>
      <c r="F586" s="37">
        <f>F587</f>
        <v>0</v>
      </c>
      <c r="G586" s="38"/>
      <c r="H586" s="90"/>
    </row>
    <row r="587" spans="1:8" s="12" customFormat="1" ht="15.75">
      <c r="A587" s="102" t="s">
        <v>770</v>
      </c>
      <c r="B587" s="22" t="s">
        <v>9</v>
      </c>
      <c r="C587" s="80" t="s">
        <v>651</v>
      </c>
      <c r="D587" s="37">
        <v>167.2</v>
      </c>
      <c r="E587" s="37">
        <v>0</v>
      </c>
      <c r="F587" s="37">
        <v>0</v>
      </c>
      <c r="G587" s="38"/>
      <c r="H587" s="90"/>
    </row>
    <row r="588" spans="1:8" s="12" customFormat="1" ht="31.5">
      <c r="A588" s="102" t="s">
        <v>772</v>
      </c>
      <c r="B588" s="22"/>
      <c r="C588" s="26" t="s">
        <v>773</v>
      </c>
      <c r="D588" s="37">
        <f>D589</f>
        <v>18.6</v>
      </c>
      <c r="E588" s="37">
        <f>E589</f>
        <v>0</v>
      </c>
      <c r="F588" s="37">
        <f>F589</f>
        <v>0</v>
      </c>
      <c r="G588" s="38"/>
      <c r="H588" s="90"/>
    </row>
    <row r="589" spans="1:8" s="12" customFormat="1" ht="15.75">
      <c r="A589" s="102" t="s">
        <v>772</v>
      </c>
      <c r="B589" s="22" t="s">
        <v>9</v>
      </c>
      <c r="C589" s="80" t="s">
        <v>651</v>
      </c>
      <c r="D589" s="37">
        <v>18.6</v>
      </c>
      <c r="E589" s="37">
        <v>0</v>
      </c>
      <c r="F589" s="37">
        <v>0</v>
      </c>
      <c r="G589" s="38"/>
      <c r="H589" s="90"/>
    </row>
    <row r="590" spans="1:8" s="12" customFormat="1" ht="15.75">
      <c r="A590" s="102" t="s">
        <v>774</v>
      </c>
      <c r="B590" s="22"/>
      <c r="C590" s="26" t="s">
        <v>775</v>
      </c>
      <c r="D590" s="37">
        <f>D591</f>
        <v>2172.7</v>
      </c>
      <c r="E590" s="37">
        <f>E591</f>
        <v>0</v>
      </c>
      <c r="F590" s="37">
        <f>F591</f>
        <v>0</v>
      </c>
      <c r="G590" s="38"/>
      <c r="H590" s="90"/>
    </row>
    <row r="591" spans="1:8" s="12" customFormat="1" ht="15.75">
      <c r="A591" s="102" t="s">
        <v>774</v>
      </c>
      <c r="B591" s="22" t="s">
        <v>9</v>
      </c>
      <c r="C591" s="80" t="s">
        <v>651</v>
      </c>
      <c r="D591" s="37">
        <v>2172.7</v>
      </c>
      <c r="E591" s="37">
        <v>0</v>
      </c>
      <c r="F591" s="37">
        <v>0</v>
      </c>
      <c r="G591" s="38"/>
      <c r="H591" s="90"/>
    </row>
    <row r="592" spans="1:8" s="12" customFormat="1" ht="31.5">
      <c r="A592" s="102" t="s">
        <v>776</v>
      </c>
      <c r="B592" s="22"/>
      <c r="C592" s="26" t="s">
        <v>777</v>
      </c>
      <c r="D592" s="37">
        <f>D593</f>
        <v>241.7</v>
      </c>
      <c r="E592" s="37">
        <f>E593</f>
        <v>0</v>
      </c>
      <c r="F592" s="37">
        <f>F593</f>
        <v>0</v>
      </c>
      <c r="G592" s="38"/>
      <c r="H592" s="90"/>
    </row>
    <row r="593" spans="1:8" s="12" customFormat="1" ht="15.75">
      <c r="A593" s="102" t="s">
        <v>776</v>
      </c>
      <c r="B593" s="22" t="s">
        <v>9</v>
      </c>
      <c r="C593" s="80" t="s">
        <v>651</v>
      </c>
      <c r="D593" s="37">
        <v>241.7</v>
      </c>
      <c r="E593" s="37">
        <v>0</v>
      </c>
      <c r="F593" s="37">
        <v>0</v>
      </c>
      <c r="G593" s="38"/>
      <c r="H593" s="90"/>
    </row>
    <row r="594" spans="1:8" s="18" customFormat="1" ht="15.75">
      <c r="A594" s="97" t="s">
        <v>317</v>
      </c>
      <c r="B594" s="15"/>
      <c r="C594" s="16" t="s">
        <v>149</v>
      </c>
      <c r="D594" s="17">
        <f>D595+D599+D604</f>
        <v>5456.8</v>
      </c>
      <c r="E594" s="17">
        <f>E595+E599</f>
        <v>2950.6</v>
      </c>
      <c r="F594" s="17">
        <f>F595+F599</f>
        <v>2950.6</v>
      </c>
      <c r="G594" s="66"/>
      <c r="H594" s="129"/>
    </row>
    <row r="595" spans="1:8" s="12" customFormat="1" ht="15.75">
      <c r="A595" s="99" t="s">
        <v>360</v>
      </c>
      <c r="B595" s="22"/>
      <c r="C595" s="80" t="s">
        <v>361</v>
      </c>
      <c r="D595" s="37">
        <f aca="true" t="shared" si="29" ref="D595:F596">D596</f>
        <v>356.2</v>
      </c>
      <c r="E595" s="37">
        <f t="shared" si="29"/>
        <v>150</v>
      </c>
      <c r="F595" s="37">
        <f t="shared" si="29"/>
        <v>150</v>
      </c>
      <c r="G595" s="38"/>
      <c r="H595" s="90"/>
    </row>
    <row r="596" spans="1:8" s="12" customFormat="1" ht="31.5">
      <c r="A596" s="99" t="s">
        <v>533</v>
      </c>
      <c r="B596" s="22"/>
      <c r="C596" s="88" t="s">
        <v>348</v>
      </c>
      <c r="D596" s="37">
        <f>D597+D598</f>
        <v>356.2</v>
      </c>
      <c r="E596" s="37">
        <f t="shared" si="29"/>
        <v>150</v>
      </c>
      <c r="F596" s="37">
        <f t="shared" si="29"/>
        <v>150</v>
      </c>
      <c r="G596" s="38"/>
      <c r="H596" s="90"/>
    </row>
    <row r="597" spans="1:8" s="12" customFormat="1" ht="15.75">
      <c r="A597" s="99" t="s">
        <v>533</v>
      </c>
      <c r="B597" s="22" t="s">
        <v>9</v>
      </c>
      <c r="C597" s="80" t="s">
        <v>651</v>
      </c>
      <c r="D597" s="37">
        <v>356.2</v>
      </c>
      <c r="E597" s="37">
        <v>150</v>
      </c>
      <c r="F597" s="37">
        <v>150</v>
      </c>
      <c r="G597" s="38"/>
      <c r="H597" s="90"/>
    </row>
    <row r="598" spans="1:8" s="12" customFormat="1" ht="31.5" hidden="1">
      <c r="A598" s="99" t="s">
        <v>533</v>
      </c>
      <c r="B598" s="22" t="s">
        <v>10</v>
      </c>
      <c r="C598" s="80" t="s">
        <v>11</v>
      </c>
      <c r="D598" s="37"/>
      <c r="E598" s="37"/>
      <c r="F598" s="37"/>
      <c r="G598" s="38"/>
      <c r="H598" s="90"/>
    </row>
    <row r="599" spans="1:8" s="12" customFormat="1" ht="31.5">
      <c r="A599" s="99" t="s">
        <v>362</v>
      </c>
      <c r="B599" s="22"/>
      <c r="C599" s="30" t="s">
        <v>384</v>
      </c>
      <c r="D599" s="37">
        <f>D600+D602</f>
        <v>3932.1</v>
      </c>
      <c r="E599" s="37">
        <f>E600+E602</f>
        <v>2800.6</v>
      </c>
      <c r="F599" s="37">
        <f>F600+F602</f>
        <v>2800.6</v>
      </c>
      <c r="G599" s="38"/>
      <c r="H599" s="90"/>
    </row>
    <row r="600" spans="1:8" s="12" customFormat="1" ht="31.5">
      <c r="A600" s="99" t="s">
        <v>534</v>
      </c>
      <c r="B600" s="22"/>
      <c r="C600" s="88" t="s">
        <v>348</v>
      </c>
      <c r="D600" s="37">
        <f>D601</f>
        <v>3932.1</v>
      </c>
      <c r="E600" s="37">
        <f>E601</f>
        <v>2600.6</v>
      </c>
      <c r="F600" s="37">
        <f>F601</f>
        <v>2600.6</v>
      </c>
      <c r="G600" s="38"/>
      <c r="H600" s="90"/>
    </row>
    <row r="601" spans="1:8" s="12" customFormat="1" ht="31.5">
      <c r="A601" s="99" t="s">
        <v>534</v>
      </c>
      <c r="B601" s="22" t="s">
        <v>10</v>
      </c>
      <c r="C601" s="80" t="s">
        <v>11</v>
      </c>
      <c r="D601" s="37">
        <f>3950.6-18.5</f>
        <v>3932.1</v>
      </c>
      <c r="E601" s="37">
        <v>2600.6</v>
      </c>
      <c r="F601" s="37">
        <v>2600.6</v>
      </c>
      <c r="G601" s="38"/>
      <c r="H601" s="90"/>
    </row>
    <row r="602" spans="1:8" s="12" customFormat="1" ht="47.25">
      <c r="A602" s="99" t="s">
        <v>379</v>
      </c>
      <c r="B602" s="22"/>
      <c r="C602" s="30" t="s">
        <v>380</v>
      </c>
      <c r="D602" s="37">
        <f>D603</f>
        <v>0</v>
      </c>
      <c r="E602" s="37">
        <f>E603</f>
        <v>200</v>
      </c>
      <c r="F602" s="37">
        <f>F603</f>
        <v>200</v>
      </c>
      <c r="G602" s="38"/>
      <c r="H602" s="90"/>
    </row>
    <row r="603" spans="1:8" s="12" customFormat="1" ht="15.75">
      <c r="A603" s="99" t="s">
        <v>379</v>
      </c>
      <c r="B603" s="22" t="s">
        <v>9</v>
      </c>
      <c r="C603" s="80" t="s">
        <v>651</v>
      </c>
      <c r="D603" s="37">
        <f>350+200-550</f>
        <v>0</v>
      </c>
      <c r="E603" s="37">
        <v>200</v>
      </c>
      <c r="F603" s="37">
        <v>200</v>
      </c>
      <c r="G603" s="38"/>
      <c r="H603" s="90"/>
    </row>
    <row r="604" spans="1:8" s="12" customFormat="1" ht="31.5">
      <c r="A604" s="99" t="s">
        <v>780</v>
      </c>
      <c r="B604" s="22"/>
      <c r="C604" s="30" t="s">
        <v>781</v>
      </c>
      <c r="D604" s="37">
        <f aca="true" t="shared" si="30" ref="D604:F605">D605</f>
        <v>1168.5</v>
      </c>
      <c r="E604" s="37">
        <f t="shared" si="30"/>
        <v>0</v>
      </c>
      <c r="F604" s="37">
        <f t="shared" si="30"/>
        <v>0</v>
      </c>
      <c r="G604" s="38"/>
      <c r="H604" s="90"/>
    </row>
    <row r="605" spans="1:8" s="12" customFormat="1" ht="63">
      <c r="A605" s="99" t="s">
        <v>782</v>
      </c>
      <c r="B605" s="22"/>
      <c r="C605" s="80" t="s">
        <v>783</v>
      </c>
      <c r="D605" s="37">
        <f t="shared" si="30"/>
        <v>1168.5</v>
      </c>
      <c r="E605" s="37">
        <f t="shared" si="30"/>
        <v>0</v>
      </c>
      <c r="F605" s="37">
        <f t="shared" si="30"/>
        <v>0</v>
      </c>
      <c r="G605" s="38"/>
      <c r="H605" s="90"/>
    </row>
    <row r="606" spans="1:8" s="12" customFormat="1" ht="31.5">
      <c r="A606" s="99" t="s">
        <v>782</v>
      </c>
      <c r="B606" s="22" t="s">
        <v>10</v>
      </c>
      <c r="C606" s="80" t="s">
        <v>11</v>
      </c>
      <c r="D606" s="37">
        <f>600+18.5+550</f>
        <v>1168.5</v>
      </c>
      <c r="E606" s="37">
        <v>0</v>
      </c>
      <c r="F606" s="37">
        <v>0</v>
      </c>
      <c r="G606" s="38"/>
      <c r="H606" s="90"/>
    </row>
    <row r="607" spans="1:8" s="18" customFormat="1" ht="31.5">
      <c r="A607" s="97" t="s">
        <v>318</v>
      </c>
      <c r="B607" s="15"/>
      <c r="C607" s="16" t="s">
        <v>186</v>
      </c>
      <c r="D607" s="17">
        <f>D608+D612</f>
        <v>2541.6</v>
      </c>
      <c r="E607" s="17">
        <f>E608+E612</f>
        <v>3341.6</v>
      </c>
      <c r="F607" s="17">
        <f>F608+F612</f>
        <v>3341.6</v>
      </c>
      <c r="G607" s="66"/>
      <c r="H607" s="129"/>
    </row>
    <row r="608" spans="1:8" s="70" customFormat="1" ht="15.75">
      <c r="A608" s="98" t="s">
        <v>173</v>
      </c>
      <c r="B608" s="19"/>
      <c r="C608" s="20" t="s">
        <v>175</v>
      </c>
      <c r="D608" s="21">
        <f aca="true" t="shared" si="31" ref="D608:F610">D609</f>
        <v>188</v>
      </c>
      <c r="E608" s="21">
        <f t="shared" si="31"/>
        <v>188</v>
      </c>
      <c r="F608" s="21">
        <f t="shared" si="31"/>
        <v>188</v>
      </c>
      <c r="G608" s="73"/>
      <c r="H608" s="77"/>
    </row>
    <row r="609" spans="1:8" s="12" customFormat="1" ht="17.25" customHeight="1">
      <c r="A609" s="99" t="s">
        <v>174</v>
      </c>
      <c r="B609" s="22"/>
      <c r="C609" s="80" t="s">
        <v>176</v>
      </c>
      <c r="D609" s="37">
        <f t="shared" si="31"/>
        <v>188</v>
      </c>
      <c r="E609" s="37">
        <f t="shared" si="31"/>
        <v>188</v>
      </c>
      <c r="F609" s="37">
        <f t="shared" si="31"/>
        <v>188</v>
      </c>
      <c r="G609" s="38"/>
      <c r="H609" s="90"/>
    </row>
    <row r="610" spans="1:8" s="12" customFormat="1" ht="31.5">
      <c r="A610" s="99" t="s">
        <v>535</v>
      </c>
      <c r="B610" s="22"/>
      <c r="C610" s="88" t="s">
        <v>348</v>
      </c>
      <c r="D610" s="37">
        <f t="shared" si="31"/>
        <v>188</v>
      </c>
      <c r="E610" s="37">
        <f t="shared" si="31"/>
        <v>188</v>
      </c>
      <c r="F610" s="37">
        <f t="shared" si="31"/>
        <v>188</v>
      </c>
      <c r="G610" s="38"/>
      <c r="H610" s="90"/>
    </row>
    <row r="611" spans="1:8" s="12" customFormat="1" ht="15.75">
      <c r="A611" s="99" t="s">
        <v>535</v>
      </c>
      <c r="B611" s="22" t="s">
        <v>9</v>
      </c>
      <c r="C611" s="80" t="s">
        <v>651</v>
      </c>
      <c r="D611" s="37">
        <v>188</v>
      </c>
      <c r="E611" s="37">
        <v>188</v>
      </c>
      <c r="F611" s="37">
        <v>188</v>
      </c>
      <c r="G611" s="38"/>
      <c r="H611" s="90"/>
    </row>
    <row r="612" spans="1:8" s="70" customFormat="1" ht="15.75">
      <c r="A612" s="98" t="s">
        <v>177</v>
      </c>
      <c r="B612" s="19"/>
      <c r="C612" s="20" t="s">
        <v>179</v>
      </c>
      <c r="D612" s="21">
        <f>D613+D616+D631</f>
        <v>2353.6</v>
      </c>
      <c r="E612" s="21">
        <f>E613+E616+E631</f>
        <v>3153.6</v>
      </c>
      <c r="F612" s="21">
        <f>F613+F616+F631</f>
        <v>3153.6</v>
      </c>
      <c r="G612" s="73"/>
      <c r="H612" s="77"/>
    </row>
    <row r="613" spans="1:8" s="12" customFormat="1" ht="31.5">
      <c r="A613" s="99" t="s">
        <v>178</v>
      </c>
      <c r="B613" s="22"/>
      <c r="C613" s="80" t="s">
        <v>180</v>
      </c>
      <c r="D613" s="37">
        <f aca="true" t="shared" si="32" ref="D613:F614">D614</f>
        <v>1943.6</v>
      </c>
      <c r="E613" s="37">
        <f t="shared" si="32"/>
        <v>1943.6</v>
      </c>
      <c r="F613" s="37">
        <f t="shared" si="32"/>
        <v>1943.6</v>
      </c>
      <c r="G613" s="38"/>
      <c r="H613" s="90"/>
    </row>
    <row r="614" spans="1:8" s="12" customFormat="1" ht="31.5">
      <c r="A614" s="99" t="s">
        <v>536</v>
      </c>
      <c r="B614" s="22"/>
      <c r="C614" s="88" t="s">
        <v>348</v>
      </c>
      <c r="D614" s="37">
        <f t="shared" si="32"/>
        <v>1943.6</v>
      </c>
      <c r="E614" s="37">
        <f t="shared" si="32"/>
        <v>1943.6</v>
      </c>
      <c r="F614" s="37">
        <f t="shared" si="32"/>
        <v>1943.6</v>
      </c>
      <c r="G614" s="38"/>
      <c r="H614" s="90"/>
    </row>
    <row r="615" spans="1:8" s="12" customFormat="1" ht="19.5" customHeight="1">
      <c r="A615" s="99" t="s">
        <v>536</v>
      </c>
      <c r="B615" s="22" t="s">
        <v>10</v>
      </c>
      <c r="C615" s="80" t="s">
        <v>11</v>
      </c>
      <c r="D615" s="37">
        <v>1943.6</v>
      </c>
      <c r="E615" s="37">
        <v>1943.6</v>
      </c>
      <c r="F615" s="37">
        <v>1943.6</v>
      </c>
      <c r="G615" s="38"/>
      <c r="H615" s="90"/>
    </row>
    <row r="616" spans="1:8" s="12" customFormat="1" ht="31.5">
      <c r="A616" s="99" t="s">
        <v>181</v>
      </c>
      <c r="B616" s="22"/>
      <c r="C616" s="30" t="s">
        <v>182</v>
      </c>
      <c r="D616" s="37">
        <f>D617+D619+D621+D623+D625+D627</f>
        <v>0</v>
      </c>
      <c r="E616" s="37">
        <f>E617+E619+E621+E623+E625+E627</f>
        <v>800</v>
      </c>
      <c r="F616" s="37">
        <f>F617+F619+F621+F623+F625+F627</f>
        <v>800</v>
      </c>
      <c r="G616" s="38"/>
      <c r="H616" s="90"/>
    </row>
    <row r="617" spans="1:8" s="12" customFormat="1" ht="31.5" hidden="1">
      <c r="A617" s="99" t="s">
        <v>537</v>
      </c>
      <c r="B617" s="22"/>
      <c r="C617" s="88" t="s">
        <v>348</v>
      </c>
      <c r="D617" s="37">
        <f aca="true" t="shared" si="33" ref="D617:F629">D618</f>
        <v>0</v>
      </c>
      <c r="E617" s="37">
        <f t="shared" si="33"/>
        <v>0</v>
      </c>
      <c r="F617" s="37">
        <f t="shared" si="33"/>
        <v>0</v>
      </c>
      <c r="G617" s="38"/>
      <c r="H617" s="90"/>
    </row>
    <row r="618" spans="1:8" s="12" customFormat="1" ht="15.75" hidden="1">
      <c r="A618" s="99" t="s">
        <v>537</v>
      </c>
      <c r="B618" s="28" t="s">
        <v>12</v>
      </c>
      <c r="C618" s="23" t="s">
        <v>13</v>
      </c>
      <c r="D618" s="37"/>
      <c r="E618" s="37"/>
      <c r="F618" s="37"/>
      <c r="G618" s="38"/>
      <c r="H618" s="90"/>
    </row>
    <row r="619" spans="1:8" s="12" customFormat="1" ht="31.5">
      <c r="A619" s="99" t="s">
        <v>452</v>
      </c>
      <c r="B619" s="22"/>
      <c r="C619" s="32" t="s">
        <v>455</v>
      </c>
      <c r="D619" s="37">
        <f t="shared" si="33"/>
        <v>0</v>
      </c>
      <c r="E619" s="37">
        <f t="shared" si="33"/>
        <v>200</v>
      </c>
      <c r="F619" s="37">
        <f t="shared" si="33"/>
        <v>200</v>
      </c>
      <c r="G619" s="38"/>
      <c r="H619" s="90"/>
    </row>
    <row r="620" spans="1:8" s="12" customFormat="1" ht="15.75">
      <c r="A620" s="99" t="s">
        <v>452</v>
      </c>
      <c r="B620" s="28" t="s">
        <v>12</v>
      </c>
      <c r="C620" s="23" t="s">
        <v>13</v>
      </c>
      <c r="D620" s="37">
        <f>200-200</f>
        <v>0</v>
      </c>
      <c r="E620" s="37">
        <v>200</v>
      </c>
      <c r="F620" s="37">
        <v>200</v>
      </c>
      <c r="G620" s="38"/>
      <c r="H620" s="90"/>
    </row>
    <row r="621" spans="1:8" s="12" customFormat="1" ht="47.25">
      <c r="A621" s="99" t="s">
        <v>453</v>
      </c>
      <c r="B621" s="22"/>
      <c r="C621" s="32" t="s">
        <v>454</v>
      </c>
      <c r="D621" s="37">
        <f t="shared" si="33"/>
        <v>0</v>
      </c>
      <c r="E621" s="37">
        <f t="shared" si="33"/>
        <v>200</v>
      </c>
      <c r="F621" s="37">
        <f t="shared" si="33"/>
        <v>200</v>
      </c>
      <c r="G621" s="38"/>
      <c r="H621" s="90"/>
    </row>
    <row r="622" spans="1:8" s="12" customFormat="1" ht="15.75">
      <c r="A622" s="99" t="s">
        <v>453</v>
      </c>
      <c r="B622" s="28" t="s">
        <v>12</v>
      </c>
      <c r="C622" s="23" t="s">
        <v>13</v>
      </c>
      <c r="D622" s="37">
        <f>200-200</f>
        <v>0</v>
      </c>
      <c r="E622" s="37">
        <v>200</v>
      </c>
      <c r="F622" s="37">
        <v>200</v>
      </c>
      <c r="G622" s="38"/>
      <c r="H622" s="90"/>
    </row>
    <row r="623" spans="1:8" s="12" customFormat="1" ht="47.25">
      <c r="A623" s="99" t="s">
        <v>457</v>
      </c>
      <c r="B623" s="22"/>
      <c r="C623" s="32" t="s">
        <v>458</v>
      </c>
      <c r="D623" s="37">
        <f t="shared" si="33"/>
        <v>0</v>
      </c>
      <c r="E623" s="37">
        <f t="shared" si="33"/>
        <v>200</v>
      </c>
      <c r="F623" s="37">
        <f t="shared" si="33"/>
        <v>200</v>
      </c>
      <c r="G623" s="38"/>
      <c r="H623" s="90"/>
    </row>
    <row r="624" spans="1:8" s="12" customFormat="1" ht="15.75">
      <c r="A624" s="99" t="s">
        <v>457</v>
      </c>
      <c r="B624" s="28" t="s">
        <v>12</v>
      </c>
      <c r="C624" s="23" t="s">
        <v>13</v>
      </c>
      <c r="D624" s="37">
        <f>200-200</f>
        <v>0</v>
      </c>
      <c r="E624" s="37">
        <v>200</v>
      </c>
      <c r="F624" s="37">
        <v>200</v>
      </c>
      <c r="G624" s="38"/>
      <c r="H624" s="90"/>
    </row>
    <row r="625" spans="1:8" s="12" customFormat="1" ht="47.25">
      <c r="A625" s="99" t="s">
        <v>459</v>
      </c>
      <c r="B625" s="22"/>
      <c r="C625" s="32" t="s">
        <v>460</v>
      </c>
      <c r="D625" s="37">
        <f t="shared" si="33"/>
        <v>0</v>
      </c>
      <c r="E625" s="37">
        <f t="shared" si="33"/>
        <v>200</v>
      </c>
      <c r="F625" s="37">
        <f t="shared" si="33"/>
        <v>200</v>
      </c>
      <c r="G625" s="38"/>
      <c r="H625" s="90"/>
    </row>
    <row r="626" spans="1:8" s="12" customFormat="1" ht="15.75">
      <c r="A626" s="99" t="s">
        <v>459</v>
      </c>
      <c r="B626" s="28" t="s">
        <v>12</v>
      </c>
      <c r="C626" s="23" t="s">
        <v>13</v>
      </c>
      <c r="D626" s="37">
        <f>200-200</f>
        <v>0</v>
      </c>
      <c r="E626" s="37">
        <v>200</v>
      </c>
      <c r="F626" s="37">
        <v>200</v>
      </c>
      <c r="G626" s="38"/>
      <c r="H626" s="90"/>
    </row>
    <row r="627" spans="1:8" s="12" customFormat="1" ht="31.5" hidden="1">
      <c r="A627" s="99" t="s">
        <v>461</v>
      </c>
      <c r="B627" s="22"/>
      <c r="C627" s="32" t="s">
        <v>462</v>
      </c>
      <c r="D627" s="37">
        <f t="shared" si="33"/>
        <v>0</v>
      </c>
      <c r="E627" s="37">
        <f t="shared" si="33"/>
        <v>0</v>
      </c>
      <c r="F627" s="37">
        <f t="shared" si="33"/>
        <v>0</v>
      </c>
      <c r="G627" s="38"/>
      <c r="H627" s="90"/>
    </row>
    <row r="628" spans="1:8" s="12" customFormat="1" ht="15.75" hidden="1">
      <c r="A628" s="99" t="s">
        <v>461</v>
      </c>
      <c r="B628" s="28" t="s">
        <v>12</v>
      </c>
      <c r="C628" s="23" t="s">
        <v>13</v>
      </c>
      <c r="D628" s="37"/>
      <c r="E628" s="37"/>
      <c r="F628" s="37"/>
      <c r="G628" s="38"/>
      <c r="H628" s="90"/>
    </row>
    <row r="629" spans="1:8" s="12" customFormat="1" ht="31.5" hidden="1">
      <c r="A629" s="99" t="s">
        <v>463</v>
      </c>
      <c r="B629" s="22"/>
      <c r="C629" s="32" t="s">
        <v>464</v>
      </c>
      <c r="D629" s="37">
        <f t="shared" si="33"/>
        <v>0</v>
      </c>
      <c r="E629" s="37">
        <f t="shared" si="33"/>
        <v>0</v>
      </c>
      <c r="F629" s="37">
        <f t="shared" si="33"/>
        <v>0</v>
      </c>
      <c r="G629" s="38"/>
      <c r="H629" s="90"/>
    </row>
    <row r="630" spans="1:8" s="12" customFormat="1" ht="15.75" hidden="1">
      <c r="A630" s="99" t="s">
        <v>463</v>
      </c>
      <c r="B630" s="28" t="s">
        <v>12</v>
      </c>
      <c r="C630" s="23" t="s">
        <v>13</v>
      </c>
      <c r="D630" s="37"/>
      <c r="E630" s="37"/>
      <c r="F630" s="37"/>
      <c r="G630" s="38"/>
      <c r="H630" s="90"/>
    </row>
    <row r="631" spans="1:8" s="12" customFormat="1" ht="31.5">
      <c r="A631" s="99" t="s">
        <v>183</v>
      </c>
      <c r="B631" s="22"/>
      <c r="C631" s="80" t="s">
        <v>238</v>
      </c>
      <c r="D631" s="31">
        <f>D632</f>
        <v>410</v>
      </c>
      <c r="E631" s="31">
        <f>E632</f>
        <v>410</v>
      </c>
      <c r="F631" s="31">
        <f>F632</f>
        <v>410</v>
      </c>
      <c r="G631" s="38"/>
      <c r="H631" s="90"/>
    </row>
    <row r="632" spans="1:8" s="12" customFormat="1" ht="31.5">
      <c r="A632" s="99" t="s">
        <v>538</v>
      </c>
      <c r="B632" s="22"/>
      <c r="C632" s="88" t="s">
        <v>348</v>
      </c>
      <c r="D632" s="31">
        <f>D633+D634</f>
        <v>410</v>
      </c>
      <c r="E632" s="31">
        <f>E633+E634</f>
        <v>410</v>
      </c>
      <c r="F632" s="31">
        <f>F633+F634</f>
        <v>410</v>
      </c>
      <c r="G632" s="38"/>
      <c r="H632" s="90"/>
    </row>
    <row r="633" spans="1:8" s="12" customFormat="1" ht="15.75">
      <c r="A633" s="99" t="s">
        <v>538</v>
      </c>
      <c r="B633" s="22" t="s">
        <v>9</v>
      </c>
      <c r="C633" s="80" t="s">
        <v>651</v>
      </c>
      <c r="D633" s="37">
        <v>410</v>
      </c>
      <c r="E633" s="37">
        <v>410</v>
      </c>
      <c r="F633" s="37">
        <v>410</v>
      </c>
      <c r="G633" s="38"/>
      <c r="H633" s="90"/>
    </row>
    <row r="634" spans="1:8" s="12" customFormat="1" ht="31.5" hidden="1">
      <c r="A634" s="99" t="s">
        <v>538</v>
      </c>
      <c r="B634" s="22" t="s">
        <v>10</v>
      </c>
      <c r="C634" s="80" t="s">
        <v>11</v>
      </c>
      <c r="D634" s="37"/>
      <c r="E634" s="37"/>
      <c r="F634" s="37"/>
      <c r="G634" s="38"/>
      <c r="H634" s="90"/>
    </row>
    <row r="635" spans="1:8" s="18" customFormat="1" ht="47.25">
      <c r="A635" s="97" t="s">
        <v>319</v>
      </c>
      <c r="B635" s="15"/>
      <c r="C635" s="16" t="s">
        <v>215</v>
      </c>
      <c r="D635" s="17">
        <f aca="true" t="shared" si="34" ref="D635:F637">D636</f>
        <v>1725</v>
      </c>
      <c r="E635" s="17">
        <f t="shared" si="34"/>
        <v>35</v>
      </c>
      <c r="F635" s="17">
        <f t="shared" si="34"/>
        <v>35</v>
      </c>
      <c r="G635" s="66"/>
      <c r="H635" s="129"/>
    </row>
    <row r="636" spans="1:8" s="12" customFormat="1" ht="31.5">
      <c r="A636" s="99" t="s">
        <v>216</v>
      </c>
      <c r="B636" s="22"/>
      <c r="C636" s="80" t="s">
        <v>217</v>
      </c>
      <c r="D636" s="37">
        <f t="shared" si="34"/>
        <v>1725</v>
      </c>
      <c r="E636" s="37">
        <f t="shared" si="34"/>
        <v>35</v>
      </c>
      <c r="F636" s="37">
        <f t="shared" si="34"/>
        <v>35</v>
      </c>
      <c r="G636" s="38"/>
      <c r="H636" s="90"/>
    </row>
    <row r="637" spans="1:8" s="12" customFormat="1" ht="31.5">
      <c r="A637" s="99" t="s">
        <v>539</v>
      </c>
      <c r="B637" s="22"/>
      <c r="C637" s="88" t="s">
        <v>348</v>
      </c>
      <c r="D637" s="37">
        <f t="shared" si="34"/>
        <v>1725</v>
      </c>
      <c r="E637" s="37">
        <f t="shared" si="34"/>
        <v>35</v>
      </c>
      <c r="F637" s="37">
        <f t="shared" si="34"/>
        <v>35</v>
      </c>
      <c r="G637" s="38"/>
      <c r="H637" s="90"/>
    </row>
    <row r="638" spans="1:8" s="12" customFormat="1" ht="15.75">
      <c r="A638" s="99" t="s">
        <v>539</v>
      </c>
      <c r="B638" s="22" t="s">
        <v>9</v>
      </c>
      <c r="C638" s="80" t="s">
        <v>651</v>
      </c>
      <c r="D638" s="37">
        <v>1725</v>
      </c>
      <c r="E638" s="37">
        <v>35</v>
      </c>
      <c r="F638" s="37">
        <v>35</v>
      </c>
      <c r="G638" s="38"/>
      <c r="H638" s="90"/>
    </row>
    <row r="639" spans="1:8" s="18" customFormat="1" ht="15.75">
      <c r="A639" s="96" t="s">
        <v>320</v>
      </c>
      <c r="B639" s="13"/>
      <c r="C639" s="13" t="s">
        <v>56</v>
      </c>
      <c r="D639" s="14">
        <f>D644+D648+D700+D710+D731+D720+D695+D704+D640</f>
        <v>1436865.5999999999</v>
      </c>
      <c r="E639" s="14">
        <f>E644+E648+E700+E710+E731+E720+E695+E704</f>
        <v>1373651.7999999998</v>
      </c>
      <c r="F639" s="14">
        <f>F644+F648+F700+F710+F731+F720+F695+F704</f>
        <v>1378682.7</v>
      </c>
      <c r="G639" s="66"/>
      <c r="H639" s="131"/>
    </row>
    <row r="640" spans="1:8" s="76" customFormat="1" ht="15.75">
      <c r="A640" s="98" t="s">
        <v>567</v>
      </c>
      <c r="B640" s="19"/>
      <c r="C640" s="20" t="s">
        <v>565</v>
      </c>
      <c r="D640" s="21">
        <f>D641</f>
        <v>1253.4</v>
      </c>
      <c r="E640" s="21">
        <f>E641</f>
        <v>0</v>
      </c>
      <c r="F640" s="21">
        <f>F641</f>
        <v>0</v>
      </c>
      <c r="G640" s="73"/>
      <c r="H640" s="75"/>
    </row>
    <row r="641" spans="1:8" s="70" customFormat="1" ht="15.75">
      <c r="A641" s="101" t="s">
        <v>568</v>
      </c>
      <c r="B641" s="28"/>
      <c r="C641" s="26" t="s">
        <v>566</v>
      </c>
      <c r="D641" s="33">
        <f>D642</f>
        <v>1253.4</v>
      </c>
      <c r="E641" s="33">
        <f>E643</f>
        <v>0</v>
      </c>
      <c r="F641" s="33">
        <f>F643</f>
        <v>0</v>
      </c>
      <c r="G641" s="73"/>
      <c r="H641" s="77"/>
    </row>
    <row r="642" spans="1:8" s="70" customFormat="1" ht="31.5">
      <c r="A642" s="101" t="s">
        <v>569</v>
      </c>
      <c r="B642" s="28"/>
      <c r="C642" s="88" t="s">
        <v>348</v>
      </c>
      <c r="D642" s="33">
        <f>D643</f>
        <v>1253.4</v>
      </c>
      <c r="E642" s="33">
        <f>E643</f>
        <v>0</v>
      </c>
      <c r="F642" s="33">
        <f>F643</f>
        <v>0</v>
      </c>
      <c r="G642" s="73"/>
      <c r="H642" s="77"/>
    </row>
    <row r="643" spans="1:8" s="70" customFormat="1" ht="15.75">
      <c r="A643" s="101" t="s">
        <v>569</v>
      </c>
      <c r="B643" s="28" t="s">
        <v>12</v>
      </c>
      <c r="C643" s="23" t="s">
        <v>13</v>
      </c>
      <c r="D643" s="37">
        <v>1253.4</v>
      </c>
      <c r="E643" s="37">
        <v>0</v>
      </c>
      <c r="F643" s="37">
        <v>0</v>
      </c>
      <c r="G643" s="73"/>
      <c r="H643" s="77"/>
    </row>
    <row r="644" spans="1:8" s="70" customFormat="1" ht="15.75">
      <c r="A644" s="98" t="s">
        <v>321</v>
      </c>
      <c r="B644" s="19"/>
      <c r="C644" s="20" t="s">
        <v>57</v>
      </c>
      <c r="D644" s="21">
        <f aca="true" t="shared" si="35" ref="D644:F646">D645</f>
        <v>6674</v>
      </c>
      <c r="E644" s="21">
        <f t="shared" si="35"/>
        <v>10000</v>
      </c>
      <c r="F644" s="21">
        <f t="shared" si="35"/>
        <v>10000</v>
      </c>
      <c r="G644" s="73"/>
      <c r="H644" s="77"/>
    </row>
    <row r="645" spans="1:8" s="70" customFormat="1" ht="15.75">
      <c r="A645" s="101" t="s">
        <v>322</v>
      </c>
      <c r="B645" s="28"/>
      <c r="C645" s="26" t="s">
        <v>58</v>
      </c>
      <c r="D645" s="33">
        <f t="shared" si="35"/>
        <v>6674</v>
      </c>
      <c r="E645" s="33">
        <f t="shared" si="35"/>
        <v>10000</v>
      </c>
      <c r="F645" s="33">
        <f t="shared" si="35"/>
        <v>10000</v>
      </c>
      <c r="G645" s="73"/>
      <c r="H645" s="77"/>
    </row>
    <row r="646" spans="1:8" s="70" customFormat="1" ht="31.5">
      <c r="A646" s="101" t="s">
        <v>540</v>
      </c>
      <c r="B646" s="28"/>
      <c r="C646" s="88" t="s">
        <v>348</v>
      </c>
      <c r="D646" s="33">
        <f t="shared" si="35"/>
        <v>6674</v>
      </c>
      <c r="E646" s="33">
        <f t="shared" si="35"/>
        <v>10000</v>
      </c>
      <c r="F646" s="33">
        <f t="shared" si="35"/>
        <v>10000</v>
      </c>
      <c r="G646" s="73"/>
      <c r="H646" s="77"/>
    </row>
    <row r="647" spans="1:8" s="70" customFormat="1" ht="15.75">
      <c r="A647" s="101" t="s">
        <v>540</v>
      </c>
      <c r="B647" s="28" t="s">
        <v>12</v>
      </c>
      <c r="C647" s="26" t="s">
        <v>13</v>
      </c>
      <c r="D647" s="37">
        <f>10000-3326</f>
        <v>6674</v>
      </c>
      <c r="E647" s="37">
        <v>10000</v>
      </c>
      <c r="F647" s="37">
        <v>10000</v>
      </c>
      <c r="G647" s="73"/>
      <c r="H647" s="77"/>
    </row>
    <row r="648" spans="1:8" s="76" customFormat="1" ht="31.5">
      <c r="A648" s="98" t="s">
        <v>323</v>
      </c>
      <c r="B648" s="19"/>
      <c r="C648" s="20" t="s">
        <v>59</v>
      </c>
      <c r="D648" s="21">
        <f>D649+D652+D655+D661+D669+D672+D675+D679+D683+D687+D666+D692+D658</f>
        <v>173467</v>
      </c>
      <c r="E648" s="21">
        <f>E649+E652+E655+E661+E669+E672+E675+E679+E683+E687+E666+E692</f>
        <v>134716.6</v>
      </c>
      <c r="F648" s="21">
        <f>F649+F652+F655+F661+F669+F672+F675+F679+F683+F687+F666+F692</f>
        <v>134716.6</v>
      </c>
      <c r="G648" s="73"/>
      <c r="H648" s="75"/>
    </row>
    <row r="649" spans="1:8" s="76" customFormat="1" ht="31.5">
      <c r="A649" s="104" t="s">
        <v>324</v>
      </c>
      <c r="B649" s="25"/>
      <c r="C649" s="26" t="s">
        <v>60</v>
      </c>
      <c r="D649" s="35">
        <f aca="true" t="shared" si="36" ref="D649:F650">D650</f>
        <v>1406</v>
      </c>
      <c r="E649" s="35">
        <f t="shared" si="36"/>
        <v>1406</v>
      </c>
      <c r="F649" s="35">
        <f t="shared" si="36"/>
        <v>1406</v>
      </c>
      <c r="G649" s="73"/>
      <c r="H649" s="75"/>
    </row>
    <row r="650" spans="1:8" s="76" customFormat="1" ht="31.5">
      <c r="A650" s="101" t="s">
        <v>541</v>
      </c>
      <c r="B650" s="25"/>
      <c r="C650" s="88" t="s">
        <v>348</v>
      </c>
      <c r="D650" s="35">
        <f t="shared" si="36"/>
        <v>1406</v>
      </c>
      <c r="E650" s="35">
        <f t="shared" si="36"/>
        <v>1406</v>
      </c>
      <c r="F650" s="35">
        <f t="shared" si="36"/>
        <v>1406</v>
      </c>
      <c r="G650" s="73"/>
      <c r="H650" s="75"/>
    </row>
    <row r="651" spans="1:8" s="70" customFormat="1" ht="15.75">
      <c r="A651" s="101" t="s">
        <v>541</v>
      </c>
      <c r="B651" s="28" t="s">
        <v>12</v>
      </c>
      <c r="C651" s="23" t="s">
        <v>13</v>
      </c>
      <c r="D651" s="35">
        <v>1406</v>
      </c>
      <c r="E651" s="35">
        <v>1406</v>
      </c>
      <c r="F651" s="35">
        <v>1406</v>
      </c>
      <c r="G651" s="73"/>
      <c r="H651" s="77"/>
    </row>
    <row r="652" spans="1:8" s="70" customFormat="1" ht="31.5">
      <c r="A652" s="104" t="s">
        <v>325</v>
      </c>
      <c r="B652" s="25"/>
      <c r="C652" s="26" t="s">
        <v>61</v>
      </c>
      <c r="D652" s="37">
        <f aca="true" t="shared" si="37" ref="D652:F653">D653</f>
        <v>332</v>
      </c>
      <c r="E652" s="37">
        <f t="shared" si="37"/>
        <v>332</v>
      </c>
      <c r="F652" s="37">
        <f t="shared" si="37"/>
        <v>332</v>
      </c>
      <c r="G652" s="73"/>
      <c r="H652" s="77"/>
    </row>
    <row r="653" spans="1:8" s="70" customFormat="1" ht="31.5">
      <c r="A653" s="101" t="s">
        <v>542</v>
      </c>
      <c r="B653" s="25"/>
      <c r="C653" s="88" t="s">
        <v>348</v>
      </c>
      <c r="D653" s="37">
        <f t="shared" si="37"/>
        <v>332</v>
      </c>
      <c r="E653" s="37">
        <f t="shared" si="37"/>
        <v>332</v>
      </c>
      <c r="F653" s="37">
        <f t="shared" si="37"/>
        <v>332</v>
      </c>
      <c r="G653" s="73"/>
      <c r="H653" s="77"/>
    </row>
    <row r="654" spans="1:8" s="70" customFormat="1" ht="15.75">
      <c r="A654" s="101" t="s">
        <v>542</v>
      </c>
      <c r="B654" s="28" t="s">
        <v>9</v>
      </c>
      <c r="C654" s="26" t="s">
        <v>651</v>
      </c>
      <c r="D654" s="35">
        <v>332</v>
      </c>
      <c r="E654" s="35">
        <v>332</v>
      </c>
      <c r="F654" s="35">
        <v>332</v>
      </c>
      <c r="G654" s="73"/>
      <c r="H654" s="77"/>
    </row>
    <row r="655" spans="1:8" s="70" customFormat="1" ht="15.75">
      <c r="A655" s="104" t="s">
        <v>326</v>
      </c>
      <c r="B655" s="25"/>
      <c r="C655" s="26" t="s">
        <v>62</v>
      </c>
      <c r="D655" s="35">
        <f aca="true" t="shared" si="38" ref="D655:F656">D656</f>
        <v>227</v>
      </c>
      <c r="E655" s="35">
        <f t="shared" si="38"/>
        <v>227</v>
      </c>
      <c r="F655" s="35">
        <f t="shared" si="38"/>
        <v>227</v>
      </c>
      <c r="G655" s="73"/>
      <c r="H655" s="77"/>
    </row>
    <row r="656" spans="1:8" s="70" customFormat="1" ht="31.5">
      <c r="A656" s="104" t="s">
        <v>543</v>
      </c>
      <c r="B656" s="25"/>
      <c r="C656" s="88" t="s">
        <v>348</v>
      </c>
      <c r="D656" s="35">
        <f t="shared" si="38"/>
        <v>227</v>
      </c>
      <c r="E656" s="35">
        <f t="shared" si="38"/>
        <v>227</v>
      </c>
      <c r="F656" s="35">
        <f t="shared" si="38"/>
        <v>227</v>
      </c>
      <c r="G656" s="73"/>
      <c r="H656" s="77"/>
    </row>
    <row r="657" spans="1:8" s="70" customFormat="1" ht="15.75">
      <c r="A657" s="104" t="s">
        <v>543</v>
      </c>
      <c r="B657" s="28" t="s">
        <v>9</v>
      </c>
      <c r="C657" s="26" t="s">
        <v>651</v>
      </c>
      <c r="D657" s="35">
        <v>227</v>
      </c>
      <c r="E657" s="35">
        <v>227</v>
      </c>
      <c r="F657" s="35">
        <v>227</v>
      </c>
      <c r="G657" s="73"/>
      <c r="H657" s="77"/>
    </row>
    <row r="658" spans="1:8" s="70" customFormat="1" ht="31.5" hidden="1">
      <c r="A658" s="104" t="s">
        <v>619</v>
      </c>
      <c r="B658" s="28"/>
      <c r="C658" s="88" t="s">
        <v>620</v>
      </c>
      <c r="D658" s="35">
        <f>D659</f>
        <v>0</v>
      </c>
      <c r="E658" s="35">
        <f>E659</f>
        <v>0</v>
      </c>
      <c r="F658" s="35">
        <f>F659</f>
        <v>0</v>
      </c>
      <c r="G658" s="73"/>
      <c r="H658" s="77"/>
    </row>
    <row r="659" spans="1:8" s="70" customFormat="1" ht="31.5" hidden="1">
      <c r="A659" s="104" t="s">
        <v>623</v>
      </c>
      <c r="B659" s="28"/>
      <c r="C659" s="41" t="s">
        <v>624</v>
      </c>
      <c r="D659" s="35">
        <f>D660</f>
        <v>0</v>
      </c>
      <c r="E659" s="35">
        <v>0</v>
      </c>
      <c r="F659" s="35">
        <v>0</v>
      </c>
      <c r="G659" s="73"/>
      <c r="H659" s="77"/>
    </row>
    <row r="660" spans="1:8" s="70" customFormat="1" ht="15.75" hidden="1">
      <c r="A660" s="104" t="s">
        <v>623</v>
      </c>
      <c r="B660" s="28" t="s">
        <v>12</v>
      </c>
      <c r="C660" s="23" t="s">
        <v>13</v>
      </c>
      <c r="D660" s="35"/>
      <c r="E660" s="35"/>
      <c r="F660" s="35"/>
      <c r="G660" s="73"/>
      <c r="H660" s="77"/>
    </row>
    <row r="661" spans="1:8" s="70" customFormat="1" ht="15.75">
      <c r="A661" s="104" t="s">
        <v>327</v>
      </c>
      <c r="B661" s="25"/>
      <c r="C661" s="30" t="s">
        <v>63</v>
      </c>
      <c r="D661" s="35">
        <f>D662</f>
        <v>32880.5</v>
      </c>
      <c r="E661" s="35">
        <f>E662</f>
        <v>0</v>
      </c>
      <c r="F661" s="35">
        <f>F662</f>
        <v>0</v>
      </c>
      <c r="G661" s="73"/>
      <c r="H661" s="77"/>
    </row>
    <row r="662" spans="1:8" s="70" customFormat="1" ht="31.5">
      <c r="A662" s="104" t="s">
        <v>544</v>
      </c>
      <c r="B662" s="25"/>
      <c r="C662" s="88" t="s">
        <v>348</v>
      </c>
      <c r="D662" s="35">
        <f>D665+D663+D664</f>
        <v>32880.5</v>
      </c>
      <c r="E662" s="35">
        <f>E665</f>
        <v>0</v>
      </c>
      <c r="F662" s="35">
        <f>F665</f>
        <v>0</v>
      </c>
      <c r="G662" s="73"/>
      <c r="H662" s="77"/>
    </row>
    <row r="663" spans="1:8" s="70" customFormat="1" ht="15.75" hidden="1">
      <c r="A663" s="104" t="s">
        <v>544</v>
      </c>
      <c r="B663" s="28" t="s">
        <v>9</v>
      </c>
      <c r="C663" s="26" t="s">
        <v>651</v>
      </c>
      <c r="D663" s="35"/>
      <c r="E663" s="35"/>
      <c r="F663" s="35"/>
      <c r="G663" s="73"/>
      <c r="H663" s="77"/>
    </row>
    <row r="664" spans="1:8" s="70" customFormat="1" ht="15.75" hidden="1">
      <c r="A664" s="104" t="s">
        <v>544</v>
      </c>
      <c r="B664" s="22" t="s">
        <v>14</v>
      </c>
      <c r="C664" s="23" t="s">
        <v>15</v>
      </c>
      <c r="D664" s="35"/>
      <c r="E664" s="35"/>
      <c r="F664" s="35"/>
      <c r="G664" s="73"/>
      <c r="H664" s="77"/>
    </row>
    <row r="665" spans="1:8" s="79" customFormat="1" ht="15.75">
      <c r="A665" s="104" t="s">
        <v>544</v>
      </c>
      <c r="B665" s="25" t="s">
        <v>12</v>
      </c>
      <c r="C665" s="26" t="s">
        <v>13</v>
      </c>
      <c r="D665" s="35">
        <v>32880.5</v>
      </c>
      <c r="E665" s="35">
        <v>0</v>
      </c>
      <c r="F665" s="35">
        <v>0</v>
      </c>
      <c r="G665" s="73"/>
      <c r="H665" s="78"/>
    </row>
    <row r="666" spans="1:8" s="70" customFormat="1" ht="31.5">
      <c r="A666" s="104" t="s">
        <v>328</v>
      </c>
      <c r="B666" s="87"/>
      <c r="C666" s="88" t="s">
        <v>171</v>
      </c>
      <c r="D666" s="89">
        <f aca="true" t="shared" si="39" ref="D666:F667">D667</f>
        <v>1000</v>
      </c>
      <c r="E666" s="89">
        <f t="shared" si="39"/>
        <v>1000</v>
      </c>
      <c r="F666" s="89">
        <f t="shared" si="39"/>
        <v>1000</v>
      </c>
      <c r="H666" s="77"/>
    </row>
    <row r="667" spans="1:8" s="70" customFormat="1" ht="31.5">
      <c r="A667" s="104" t="s">
        <v>545</v>
      </c>
      <c r="B667" s="87"/>
      <c r="C667" s="88" t="s">
        <v>348</v>
      </c>
      <c r="D667" s="89">
        <f t="shared" si="39"/>
        <v>1000</v>
      </c>
      <c r="E667" s="89">
        <f t="shared" si="39"/>
        <v>1000</v>
      </c>
      <c r="F667" s="89">
        <f t="shared" si="39"/>
        <v>1000</v>
      </c>
      <c r="H667" s="77"/>
    </row>
    <row r="668" spans="1:8" s="70" customFormat="1" ht="15.75">
      <c r="A668" s="104" t="s">
        <v>545</v>
      </c>
      <c r="B668" s="28" t="s">
        <v>9</v>
      </c>
      <c r="C668" s="26" t="s">
        <v>651</v>
      </c>
      <c r="D668" s="37">
        <v>1000</v>
      </c>
      <c r="E668" s="37">
        <v>1000</v>
      </c>
      <c r="F668" s="37">
        <v>1000</v>
      </c>
      <c r="H668" s="77"/>
    </row>
    <row r="669" spans="1:8" s="79" customFormat="1" ht="47.25">
      <c r="A669" s="104" t="s">
        <v>329</v>
      </c>
      <c r="B669" s="25"/>
      <c r="C669" s="23" t="s">
        <v>115</v>
      </c>
      <c r="D669" s="37">
        <f aca="true" t="shared" si="40" ref="D669:F670">D670</f>
        <v>3000</v>
      </c>
      <c r="E669" s="37">
        <f t="shared" si="40"/>
        <v>1512</v>
      </c>
      <c r="F669" s="37">
        <f t="shared" si="40"/>
        <v>1512</v>
      </c>
      <c r="G669" s="73"/>
      <c r="H669" s="78"/>
    </row>
    <row r="670" spans="1:8" s="79" customFormat="1" ht="31.5">
      <c r="A670" s="104" t="s">
        <v>546</v>
      </c>
      <c r="B670" s="87"/>
      <c r="C670" s="88" t="s">
        <v>348</v>
      </c>
      <c r="D670" s="37">
        <f t="shared" si="40"/>
        <v>3000</v>
      </c>
      <c r="E670" s="37">
        <f t="shared" si="40"/>
        <v>1512</v>
      </c>
      <c r="F670" s="37">
        <f t="shared" si="40"/>
        <v>1512</v>
      </c>
      <c r="G670" s="73"/>
      <c r="H670" s="78"/>
    </row>
    <row r="671" spans="1:8" s="70" customFormat="1" ht="15.75">
      <c r="A671" s="104" t="s">
        <v>546</v>
      </c>
      <c r="B671" s="28" t="s">
        <v>9</v>
      </c>
      <c r="C671" s="23" t="s">
        <v>651</v>
      </c>
      <c r="D671" s="37">
        <v>3000</v>
      </c>
      <c r="E671" s="37">
        <v>1512</v>
      </c>
      <c r="F671" s="37">
        <v>1512</v>
      </c>
      <c r="G671" s="73"/>
      <c r="H671" s="77"/>
    </row>
    <row r="672" spans="1:8" s="70" customFormat="1" ht="31.5" hidden="1">
      <c r="A672" s="101" t="s">
        <v>330</v>
      </c>
      <c r="B672" s="25"/>
      <c r="C672" s="41" t="s">
        <v>64</v>
      </c>
      <c r="D672" s="35">
        <f aca="true" t="shared" si="41" ref="D672:F673">D673</f>
        <v>0</v>
      </c>
      <c r="E672" s="35">
        <f t="shared" si="41"/>
        <v>0</v>
      </c>
      <c r="F672" s="35">
        <f t="shared" si="41"/>
        <v>0</v>
      </c>
      <c r="G672" s="73"/>
      <c r="H672" s="77"/>
    </row>
    <row r="673" spans="1:8" s="70" customFormat="1" ht="47.25" hidden="1">
      <c r="A673" s="99" t="s">
        <v>119</v>
      </c>
      <c r="B673" s="22"/>
      <c r="C673" s="41" t="s">
        <v>104</v>
      </c>
      <c r="D673" s="35">
        <f t="shared" si="41"/>
        <v>0</v>
      </c>
      <c r="E673" s="35">
        <f t="shared" si="41"/>
        <v>0</v>
      </c>
      <c r="F673" s="35">
        <f t="shared" si="41"/>
        <v>0</v>
      </c>
      <c r="G673" s="73"/>
      <c r="H673" s="77"/>
    </row>
    <row r="674" spans="1:8" s="70" customFormat="1" ht="15.75" hidden="1">
      <c r="A674" s="99" t="s">
        <v>119</v>
      </c>
      <c r="B674" s="25" t="s">
        <v>12</v>
      </c>
      <c r="C674" s="26" t="s">
        <v>13</v>
      </c>
      <c r="D674" s="35">
        <f>5000-5000</f>
        <v>0</v>
      </c>
      <c r="E674" s="35">
        <f>5000-5000</f>
        <v>0</v>
      </c>
      <c r="F674" s="35">
        <f>5000-5000</f>
        <v>0</v>
      </c>
      <c r="G674" s="73"/>
      <c r="H674" s="77"/>
    </row>
    <row r="675" spans="1:8" s="70" customFormat="1" ht="15.75">
      <c r="A675" s="104" t="s">
        <v>331</v>
      </c>
      <c r="B675" s="25"/>
      <c r="C675" s="30" t="s">
        <v>110</v>
      </c>
      <c r="D675" s="35">
        <f>D676</f>
        <v>21179.9</v>
      </c>
      <c r="E675" s="35">
        <f>E676</f>
        <v>21179.9</v>
      </c>
      <c r="F675" s="35">
        <f>F676</f>
        <v>21179.9</v>
      </c>
      <c r="G675" s="73"/>
      <c r="H675" s="77"/>
    </row>
    <row r="676" spans="1:8" s="70" customFormat="1" ht="31.5">
      <c r="A676" s="104" t="s">
        <v>547</v>
      </c>
      <c r="B676" s="25"/>
      <c r="C676" s="88" t="s">
        <v>348</v>
      </c>
      <c r="D676" s="35">
        <f>D677+D678</f>
        <v>21179.9</v>
      </c>
      <c r="E676" s="35">
        <f>E677+E678</f>
        <v>21179.9</v>
      </c>
      <c r="F676" s="35">
        <f>F677+F678</f>
        <v>21179.9</v>
      </c>
      <c r="G676" s="73"/>
      <c r="H676" s="77"/>
    </row>
    <row r="677" spans="1:8" s="70" customFormat="1" ht="47.25">
      <c r="A677" s="104" t="s">
        <v>547</v>
      </c>
      <c r="B677" s="25" t="s">
        <v>7</v>
      </c>
      <c r="C677" s="26" t="s">
        <v>8</v>
      </c>
      <c r="D677" s="37">
        <v>21029.9</v>
      </c>
      <c r="E677" s="37">
        <v>21029.9</v>
      </c>
      <c r="F677" s="37">
        <v>21029.9</v>
      </c>
      <c r="G677" s="73"/>
      <c r="H677" s="77"/>
    </row>
    <row r="678" spans="1:8" s="70" customFormat="1" ht="15.75">
      <c r="A678" s="104" t="s">
        <v>547</v>
      </c>
      <c r="B678" s="28" t="s">
        <v>9</v>
      </c>
      <c r="C678" s="23" t="s">
        <v>651</v>
      </c>
      <c r="D678" s="37">
        <v>150</v>
      </c>
      <c r="E678" s="37">
        <v>150</v>
      </c>
      <c r="F678" s="37">
        <v>150</v>
      </c>
      <c r="G678" s="73"/>
      <c r="H678" s="77"/>
    </row>
    <row r="679" spans="1:8" s="70" customFormat="1" ht="15.75">
      <c r="A679" s="104" t="s">
        <v>332</v>
      </c>
      <c r="B679" s="25"/>
      <c r="C679" s="30" t="s">
        <v>111</v>
      </c>
      <c r="D679" s="35">
        <f>D680</f>
        <v>11774.4</v>
      </c>
      <c r="E679" s="35">
        <f>E680</f>
        <v>11774.4</v>
      </c>
      <c r="F679" s="35">
        <f>F680</f>
        <v>11774.4</v>
      </c>
      <c r="G679" s="73"/>
      <c r="H679" s="77"/>
    </row>
    <row r="680" spans="1:8" s="70" customFormat="1" ht="31.5">
      <c r="A680" s="104" t="s">
        <v>548</v>
      </c>
      <c r="B680" s="25"/>
      <c r="C680" s="88" t="s">
        <v>348</v>
      </c>
      <c r="D680" s="35">
        <f>D681+D682</f>
        <v>11774.4</v>
      </c>
      <c r="E680" s="35">
        <f>E681+E682</f>
        <v>11774.4</v>
      </c>
      <c r="F680" s="35">
        <f>F681+F682</f>
        <v>11774.4</v>
      </c>
      <c r="G680" s="73"/>
      <c r="H680" s="77"/>
    </row>
    <row r="681" spans="1:8" s="70" customFormat="1" ht="47.25">
      <c r="A681" s="104" t="s">
        <v>548</v>
      </c>
      <c r="B681" s="25" t="s">
        <v>7</v>
      </c>
      <c r="C681" s="26" t="s">
        <v>8</v>
      </c>
      <c r="D681" s="37">
        <v>11309.4</v>
      </c>
      <c r="E681" s="37">
        <v>11309.4</v>
      </c>
      <c r="F681" s="37">
        <v>11309.4</v>
      </c>
      <c r="G681" s="73"/>
      <c r="H681" s="77"/>
    </row>
    <row r="682" spans="1:8" s="70" customFormat="1" ht="15.75">
      <c r="A682" s="104" t="s">
        <v>548</v>
      </c>
      <c r="B682" s="34" t="s">
        <v>9</v>
      </c>
      <c r="C682" s="26" t="s">
        <v>651</v>
      </c>
      <c r="D682" s="37">
        <v>465</v>
      </c>
      <c r="E682" s="37">
        <v>465</v>
      </c>
      <c r="F682" s="37">
        <v>465</v>
      </c>
      <c r="G682" s="73"/>
      <c r="H682" s="77"/>
    </row>
    <row r="683" spans="1:8" s="70" customFormat="1" ht="15.75">
      <c r="A683" s="104" t="s">
        <v>333</v>
      </c>
      <c r="B683" s="25"/>
      <c r="C683" s="23" t="s">
        <v>137</v>
      </c>
      <c r="D683" s="35">
        <f>D685+D686</f>
        <v>13864.1</v>
      </c>
      <c r="E683" s="35">
        <f>E685+E686</f>
        <v>13864.1</v>
      </c>
      <c r="F683" s="35">
        <f>F685+F686</f>
        <v>13864.1</v>
      </c>
      <c r="G683" s="73"/>
      <c r="H683" s="77"/>
    </row>
    <row r="684" spans="1:8" s="70" customFormat="1" ht="31.5">
      <c r="A684" s="104" t="s">
        <v>549</v>
      </c>
      <c r="B684" s="25"/>
      <c r="C684" s="88" t="s">
        <v>348</v>
      </c>
      <c r="D684" s="35">
        <f>D685+D686</f>
        <v>13864.1</v>
      </c>
      <c r="E684" s="35">
        <f>E685+E686</f>
        <v>13864.1</v>
      </c>
      <c r="F684" s="35">
        <f>F685+F686</f>
        <v>13864.1</v>
      </c>
      <c r="G684" s="73"/>
      <c r="H684" s="77"/>
    </row>
    <row r="685" spans="1:8" s="70" customFormat="1" ht="47.25">
      <c r="A685" s="104" t="s">
        <v>549</v>
      </c>
      <c r="B685" s="25" t="s">
        <v>7</v>
      </c>
      <c r="C685" s="26" t="s">
        <v>8</v>
      </c>
      <c r="D685" s="37">
        <v>13404.4</v>
      </c>
      <c r="E685" s="37">
        <v>13404.4</v>
      </c>
      <c r="F685" s="37">
        <v>13404.4</v>
      </c>
      <c r="G685" s="73"/>
      <c r="H685" s="77"/>
    </row>
    <row r="686" spans="1:8" s="70" customFormat="1" ht="15.75">
      <c r="A686" s="104" t="s">
        <v>549</v>
      </c>
      <c r="B686" s="34" t="s">
        <v>9</v>
      </c>
      <c r="C686" s="26" t="s">
        <v>651</v>
      </c>
      <c r="D686" s="37">
        <v>459.7</v>
      </c>
      <c r="E686" s="37">
        <v>459.7</v>
      </c>
      <c r="F686" s="37">
        <v>459.7</v>
      </c>
      <c r="G686" s="73"/>
      <c r="H686" s="77"/>
    </row>
    <row r="687" spans="1:8" s="79" customFormat="1" ht="31.5">
      <c r="A687" s="104" t="s">
        <v>334</v>
      </c>
      <c r="B687" s="25"/>
      <c r="C687" s="30" t="s">
        <v>114</v>
      </c>
      <c r="D687" s="37">
        <f>D688</f>
        <v>87383.09999999999</v>
      </c>
      <c r="E687" s="37">
        <f>E688</f>
        <v>83001.2</v>
      </c>
      <c r="F687" s="37">
        <f>F688</f>
        <v>83001.2</v>
      </c>
      <c r="G687" s="73"/>
      <c r="H687" s="78"/>
    </row>
    <row r="688" spans="1:8" s="79" customFormat="1" ht="31.5">
      <c r="A688" s="104" t="s">
        <v>550</v>
      </c>
      <c r="B688" s="25"/>
      <c r="C688" s="88" t="s">
        <v>348</v>
      </c>
      <c r="D688" s="37">
        <f>D689+D690+D691</f>
        <v>87383.09999999999</v>
      </c>
      <c r="E688" s="37">
        <f>E689+E690+E691</f>
        <v>83001.2</v>
      </c>
      <c r="F688" s="37">
        <f>F689+F690+F691</f>
        <v>83001.2</v>
      </c>
      <c r="G688" s="73"/>
      <c r="H688" s="78"/>
    </row>
    <row r="689" spans="1:8" s="79" customFormat="1" ht="47.25">
      <c r="A689" s="104" t="s">
        <v>550</v>
      </c>
      <c r="B689" s="25" t="s">
        <v>7</v>
      </c>
      <c r="C689" s="26" t="s">
        <v>8</v>
      </c>
      <c r="D689" s="37">
        <v>67863.5</v>
      </c>
      <c r="E689" s="37">
        <v>66431.6</v>
      </c>
      <c r="F689" s="37">
        <v>66431.6</v>
      </c>
      <c r="G689" s="73"/>
      <c r="H689" s="78"/>
    </row>
    <row r="690" spans="1:8" s="79" customFormat="1" ht="15.75">
      <c r="A690" s="104" t="s">
        <v>550</v>
      </c>
      <c r="B690" s="34" t="s">
        <v>9</v>
      </c>
      <c r="C690" s="26" t="s">
        <v>651</v>
      </c>
      <c r="D690" s="37">
        <f>16568.9+3450-500</f>
        <v>19518.9</v>
      </c>
      <c r="E690" s="37">
        <v>16568.9</v>
      </c>
      <c r="F690" s="37">
        <v>16568.9</v>
      </c>
      <c r="G690" s="73"/>
      <c r="H690" s="78"/>
    </row>
    <row r="691" spans="1:8" s="79" customFormat="1" ht="15.75">
      <c r="A691" s="104" t="s">
        <v>550</v>
      </c>
      <c r="B691" s="42" t="s">
        <v>12</v>
      </c>
      <c r="C691" s="26" t="s">
        <v>13</v>
      </c>
      <c r="D691" s="37">
        <v>0.7</v>
      </c>
      <c r="E691" s="37">
        <v>0.7</v>
      </c>
      <c r="F691" s="37">
        <v>0.7</v>
      </c>
      <c r="G691" s="73"/>
      <c r="H691" s="78"/>
    </row>
    <row r="692" spans="1:8" s="79" customFormat="1" ht="31.5">
      <c r="A692" s="104" t="s">
        <v>436</v>
      </c>
      <c r="B692" s="42"/>
      <c r="C692" s="26" t="s">
        <v>572</v>
      </c>
      <c r="D692" s="37">
        <f aca="true" t="shared" si="42" ref="D692:F693">D693</f>
        <v>420</v>
      </c>
      <c r="E692" s="37">
        <f t="shared" si="42"/>
        <v>420</v>
      </c>
      <c r="F692" s="37">
        <f t="shared" si="42"/>
        <v>420</v>
      </c>
      <c r="G692" s="73"/>
      <c r="H692" s="78"/>
    </row>
    <row r="693" spans="1:8" s="79" customFormat="1" ht="31.5">
      <c r="A693" s="104" t="s">
        <v>476</v>
      </c>
      <c r="B693" s="42"/>
      <c r="C693" s="26" t="s">
        <v>465</v>
      </c>
      <c r="D693" s="37">
        <f t="shared" si="42"/>
        <v>420</v>
      </c>
      <c r="E693" s="37">
        <f t="shared" si="42"/>
        <v>420</v>
      </c>
      <c r="F693" s="37">
        <f t="shared" si="42"/>
        <v>420</v>
      </c>
      <c r="G693" s="73"/>
      <c r="H693" s="78"/>
    </row>
    <row r="694" spans="1:8" s="79" customFormat="1" ht="31.5">
      <c r="A694" s="104" t="s">
        <v>476</v>
      </c>
      <c r="B694" s="42" t="s">
        <v>10</v>
      </c>
      <c r="C694" s="26" t="s">
        <v>11</v>
      </c>
      <c r="D694" s="37">
        <v>420</v>
      </c>
      <c r="E694" s="37">
        <v>420</v>
      </c>
      <c r="F694" s="37">
        <v>420</v>
      </c>
      <c r="G694" s="73"/>
      <c r="H694" s="78"/>
    </row>
    <row r="695" spans="1:8" s="70" customFormat="1" ht="15.75">
      <c r="A695" s="98" t="s">
        <v>335</v>
      </c>
      <c r="B695" s="39"/>
      <c r="C695" s="20" t="s">
        <v>65</v>
      </c>
      <c r="D695" s="21">
        <f aca="true" t="shared" si="43" ref="D695:F696">D696</f>
        <v>19400</v>
      </c>
      <c r="E695" s="21">
        <f t="shared" si="43"/>
        <v>19400</v>
      </c>
      <c r="F695" s="21">
        <f t="shared" si="43"/>
        <v>19400</v>
      </c>
      <c r="G695" s="73"/>
      <c r="H695" s="77"/>
    </row>
    <row r="696" spans="1:8" s="70" customFormat="1" ht="15.75">
      <c r="A696" s="99" t="s">
        <v>336</v>
      </c>
      <c r="B696" s="45"/>
      <c r="C696" s="23" t="s">
        <v>66</v>
      </c>
      <c r="D696" s="37">
        <f t="shared" si="43"/>
        <v>19400</v>
      </c>
      <c r="E696" s="37">
        <f t="shared" si="43"/>
        <v>19400</v>
      </c>
      <c r="F696" s="37">
        <f t="shared" si="43"/>
        <v>19400</v>
      </c>
      <c r="G696" s="73"/>
      <c r="H696" s="77"/>
    </row>
    <row r="697" spans="1:8" s="70" customFormat="1" ht="31.5">
      <c r="A697" s="104" t="s">
        <v>551</v>
      </c>
      <c r="B697" s="25"/>
      <c r="C697" s="88" t="s">
        <v>348</v>
      </c>
      <c r="D697" s="37">
        <f>D698+D699</f>
        <v>19400</v>
      </c>
      <c r="E697" s="37">
        <f>E698+E699</f>
        <v>19400</v>
      </c>
      <c r="F697" s="37">
        <f>F698+F699</f>
        <v>19400</v>
      </c>
      <c r="G697" s="73"/>
      <c r="H697" s="77"/>
    </row>
    <row r="698" spans="1:8" s="70" customFormat="1" ht="15.75">
      <c r="A698" s="99" t="s">
        <v>552</v>
      </c>
      <c r="B698" s="22" t="s">
        <v>9</v>
      </c>
      <c r="C698" s="23" t="s">
        <v>651</v>
      </c>
      <c r="D698" s="37">
        <v>12060</v>
      </c>
      <c r="E698" s="37">
        <v>12060</v>
      </c>
      <c r="F698" s="37">
        <v>12060</v>
      </c>
      <c r="G698" s="73"/>
      <c r="H698" s="77"/>
    </row>
    <row r="699" spans="1:8" s="70" customFormat="1" ht="31.5">
      <c r="A699" s="99" t="s">
        <v>552</v>
      </c>
      <c r="B699" s="29" t="s">
        <v>10</v>
      </c>
      <c r="C699" s="30" t="s">
        <v>11</v>
      </c>
      <c r="D699" s="37">
        <v>7340</v>
      </c>
      <c r="E699" s="37">
        <v>7340</v>
      </c>
      <c r="F699" s="37">
        <v>7340</v>
      </c>
      <c r="G699" s="73"/>
      <c r="H699" s="77"/>
    </row>
    <row r="700" spans="1:8" s="70" customFormat="1" ht="15.75">
      <c r="A700" s="98" t="s">
        <v>337</v>
      </c>
      <c r="B700" s="19"/>
      <c r="C700" s="20" t="s">
        <v>67</v>
      </c>
      <c r="D700" s="21">
        <f aca="true" t="shared" si="44" ref="D700:F702">D701</f>
        <v>240000</v>
      </c>
      <c r="E700" s="21">
        <f t="shared" si="44"/>
        <v>251000</v>
      </c>
      <c r="F700" s="21">
        <f t="shared" si="44"/>
        <v>256000</v>
      </c>
      <c r="G700" s="73"/>
      <c r="H700" s="77"/>
    </row>
    <row r="701" spans="1:8" s="70" customFormat="1" ht="15.75">
      <c r="A701" s="104" t="s">
        <v>338</v>
      </c>
      <c r="B701" s="25"/>
      <c r="C701" s="30" t="s">
        <v>68</v>
      </c>
      <c r="D701" s="33">
        <f t="shared" si="44"/>
        <v>240000</v>
      </c>
      <c r="E701" s="33">
        <f t="shared" si="44"/>
        <v>251000</v>
      </c>
      <c r="F701" s="33">
        <f t="shared" si="44"/>
        <v>256000</v>
      </c>
      <c r="G701" s="73"/>
      <c r="H701" s="77"/>
    </row>
    <row r="702" spans="1:8" s="70" customFormat="1" ht="31.5">
      <c r="A702" s="99" t="s">
        <v>553</v>
      </c>
      <c r="B702" s="25"/>
      <c r="C702" s="88" t="s">
        <v>348</v>
      </c>
      <c r="D702" s="33">
        <f t="shared" si="44"/>
        <v>240000</v>
      </c>
      <c r="E702" s="33">
        <f t="shared" si="44"/>
        <v>251000</v>
      </c>
      <c r="F702" s="33">
        <f t="shared" si="44"/>
        <v>256000</v>
      </c>
      <c r="G702" s="73"/>
      <c r="H702" s="77"/>
    </row>
    <row r="703" spans="1:8" s="70" customFormat="1" ht="15.75">
      <c r="A703" s="99" t="s">
        <v>553</v>
      </c>
      <c r="B703" s="25" t="s">
        <v>69</v>
      </c>
      <c r="C703" s="30" t="s">
        <v>70</v>
      </c>
      <c r="D703" s="31">
        <v>240000</v>
      </c>
      <c r="E703" s="31">
        <v>251000</v>
      </c>
      <c r="F703" s="31">
        <v>256000</v>
      </c>
      <c r="G703" s="73"/>
      <c r="H703" s="77"/>
    </row>
    <row r="704" spans="1:8" s="70" customFormat="1" ht="15.75" hidden="1">
      <c r="A704" s="98" t="s">
        <v>562</v>
      </c>
      <c r="B704" s="39"/>
      <c r="C704" s="20" t="s">
        <v>563</v>
      </c>
      <c r="D704" s="21">
        <f>D705</f>
        <v>0</v>
      </c>
      <c r="E704" s="21">
        <f>E705</f>
        <v>0</v>
      </c>
      <c r="F704" s="21">
        <f>F705</f>
        <v>0</v>
      </c>
      <c r="G704" s="73"/>
      <c r="H704" s="77"/>
    </row>
    <row r="705" spans="1:8" s="70" customFormat="1" ht="15.75" hidden="1">
      <c r="A705" s="112" t="s">
        <v>575</v>
      </c>
      <c r="B705" s="25"/>
      <c r="C705" s="23" t="s">
        <v>359</v>
      </c>
      <c r="D705" s="31">
        <f>D706+D708</f>
        <v>0</v>
      </c>
      <c r="E705" s="31">
        <f>E706+E708</f>
        <v>0</v>
      </c>
      <c r="F705" s="31">
        <f>F706+F708</f>
        <v>0</v>
      </c>
      <c r="G705" s="73"/>
      <c r="H705" s="77"/>
    </row>
    <row r="706" spans="1:8" s="70" customFormat="1" ht="31.5" hidden="1">
      <c r="A706" s="112" t="s">
        <v>576</v>
      </c>
      <c r="B706" s="25"/>
      <c r="C706" s="23" t="s">
        <v>564</v>
      </c>
      <c r="D706" s="31">
        <f>D707</f>
        <v>0</v>
      </c>
      <c r="E706" s="31">
        <f>E707</f>
        <v>0</v>
      </c>
      <c r="F706" s="31">
        <f>F707</f>
        <v>0</v>
      </c>
      <c r="G706" s="73"/>
      <c r="H706" s="77"/>
    </row>
    <row r="707" spans="1:8" s="70" customFormat="1" ht="15.75" hidden="1">
      <c r="A707" s="112" t="s">
        <v>576</v>
      </c>
      <c r="B707" s="22" t="s">
        <v>9</v>
      </c>
      <c r="C707" s="23" t="s">
        <v>651</v>
      </c>
      <c r="D707" s="31">
        <f>670-670</f>
        <v>0</v>
      </c>
      <c r="E707" s="31">
        <v>0</v>
      </c>
      <c r="F707" s="31">
        <v>0</v>
      </c>
      <c r="G707" s="73"/>
      <c r="H707" s="77"/>
    </row>
    <row r="708" spans="1:8" s="70" customFormat="1" ht="15.75" hidden="1">
      <c r="A708" s="112" t="s">
        <v>577</v>
      </c>
      <c r="B708" s="25"/>
      <c r="C708" s="23" t="s">
        <v>561</v>
      </c>
      <c r="D708" s="31">
        <f>D709</f>
        <v>0</v>
      </c>
      <c r="E708" s="31">
        <f>E709</f>
        <v>0</v>
      </c>
      <c r="F708" s="31">
        <f>F709</f>
        <v>0</v>
      </c>
      <c r="G708" s="73"/>
      <c r="H708" s="77"/>
    </row>
    <row r="709" spans="1:8" s="70" customFormat="1" ht="15.75" hidden="1">
      <c r="A709" s="112" t="s">
        <v>577</v>
      </c>
      <c r="B709" s="42" t="s">
        <v>12</v>
      </c>
      <c r="C709" s="26" t="s">
        <v>13</v>
      </c>
      <c r="D709" s="31"/>
      <c r="E709" s="31"/>
      <c r="F709" s="31"/>
      <c r="G709" s="73"/>
      <c r="H709" s="77"/>
    </row>
    <row r="710" spans="1:8" s="76" customFormat="1" ht="31.5">
      <c r="A710" s="98" t="s">
        <v>339</v>
      </c>
      <c r="B710" s="19"/>
      <c r="C710" s="20" t="s">
        <v>71</v>
      </c>
      <c r="D710" s="21">
        <f>D711+D716</f>
        <v>34175.4</v>
      </c>
      <c r="E710" s="21">
        <f>E711</f>
        <v>0</v>
      </c>
      <c r="F710" s="21">
        <f>F711</f>
        <v>0</v>
      </c>
      <c r="G710" s="73"/>
      <c r="H710" s="75"/>
    </row>
    <row r="711" spans="1:8" s="70" customFormat="1" ht="15.75">
      <c r="A711" s="104" t="s">
        <v>340</v>
      </c>
      <c r="B711" s="25"/>
      <c r="C711" s="26" t="s">
        <v>72</v>
      </c>
      <c r="D711" s="33">
        <f>D712</f>
        <v>25000</v>
      </c>
      <c r="E711" s="33">
        <f>E712</f>
        <v>0</v>
      </c>
      <c r="F711" s="33">
        <f>F712</f>
        <v>0</v>
      </c>
      <c r="G711" s="73"/>
      <c r="H711" s="77"/>
    </row>
    <row r="712" spans="1:8" s="70" customFormat="1" ht="31.5">
      <c r="A712" s="99" t="s">
        <v>554</v>
      </c>
      <c r="B712" s="25"/>
      <c r="C712" s="88" t="s">
        <v>348</v>
      </c>
      <c r="D712" s="33">
        <f>D713+D714+D715</f>
        <v>25000</v>
      </c>
      <c r="E712" s="33">
        <f>E713+E714+E715</f>
        <v>0</v>
      </c>
      <c r="F712" s="33">
        <f>F713+F714+F715</f>
        <v>0</v>
      </c>
      <c r="G712" s="73"/>
      <c r="H712" s="77"/>
    </row>
    <row r="713" spans="1:8" s="70" customFormat="1" ht="15.75">
      <c r="A713" s="99" t="s">
        <v>554</v>
      </c>
      <c r="B713" s="28" t="s">
        <v>9</v>
      </c>
      <c r="C713" s="26" t="s">
        <v>651</v>
      </c>
      <c r="D713" s="37">
        <f>399+70+120+180+200</f>
        <v>969</v>
      </c>
      <c r="E713" s="35">
        <v>0</v>
      </c>
      <c r="F713" s="35">
        <v>0</v>
      </c>
      <c r="G713" s="73"/>
      <c r="H713" s="77"/>
    </row>
    <row r="714" spans="1:8" s="70" customFormat="1" ht="31.5">
      <c r="A714" s="99" t="s">
        <v>554</v>
      </c>
      <c r="B714" s="29" t="s">
        <v>10</v>
      </c>
      <c r="C714" s="30" t="s">
        <v>11</v>
      </c>
      <c r="D714" s="37">
        <f>4345+2880+4820+2400+2300+2785</f>
        <v>19530</v>
      </c>
      <c r="E714" s="35">
        <v>0</v>
      </c>
      <c r="F714" s="35">
        <v>0</v>
      </c>
      <c r="G714" s="73"/>
      <c r="H714" s="77"/>
    </row>
    <row r="715" spans="1:8" s="70" customFormat="1" ht="15.75">
      <c r="A715" s="99" t="s">
        <v>554</v>
      </c>
      <c r="B715" s="25" t="s">
        <v>12</v>
      </c>
      <c r="C715" s="26" t="s">
        <v>13</v>
      </c>
      <c r="D715" s="37">
        <f>37500-12500-4814-3000-5000-2600-2300-2785</f>
        <v>4501</v>
      </c>
      <c r="E715" s="35">
        <v>0</v>
      </c>
      <c r="F715" s="35">
        <v>0</v>
      </c>
      <c r="G715" s="73"/>
      <c r="H715" s="77"/>
    </row>
    <row r="716" spans="1:8" s="70" customFormat="1" ht="31.5">
      <c r="A716" s="100" t="s">
        <v>133</v>
      </c>
      <c r="B716" s="25"/>
      <c r="C716" s="26" t="s">
        <v>208</v>
      </c>
      <c r="D716" s="37">
        <f>D717</f>
        <v>9175.4</v>
      </c>
      <c r="E716" s="37">
        <f>E717</f>
        <v>0</v>
      </c>
      <c r="F716" s="37">
        <f>F717</f>
        <v>0</v>
      </c>
      <c r="G716" s="73"/>
      <c r="H716" s="77"/>
    </row>
    <row r="717" spans="1:8" s="70" customFormat="1" ht="31.5">
      <c r="A717" s="100" t="s">
        <v>134</v>
      </c>
      <c r="B717" s="25"/>
      <c r="C717" s="26" t="s">
        <v>135</v>
      </c>
      <c r="D717" s="33">
        <f>D718+D719</f>
        <v>9175.4</v>
      </c>
      <c r="E717" s="33">
        <f>E718+E719</f>
        <v>0</v>
      </c>
      <c r="F717" s="33">
        <f>F718+F719</f>
        <v>0</v>
      </c>
      <c r="G717" s="73"/>
      <c r="H717" s="77"/>
    </row>
    <row r="718" spans="1:8" s="70" customFormat="1" ht="15.75">
      <c r="A718" s="100" t="s">
        <v>134</v>
      </c>
      <c r="B718" s="28" t="s">
        <v>9</v>
      </c>
      <c r="C718" s="26" t="s">
        <v>651</v>
      </c>
      <c r="D718" s="33">
        <v>400</v>
      </c>
      <c r="E718" s="37">
        <v>0</v>
      </c>
      <c r="F718" s="37">
        <v>0</v>
      </c>
      <c r="G718" s="73"/>
      <c r="H718" s="77"/>
    </row>
    <row r="719" spans="1:8" s="70" customFormat="1" ht="31.5">
      <c r="A719" s="100" t="s">
        <v>134</v>
      </c>
      <c r="B719" s="29" t="s">
        <v>10</v>
      </c>
      <c r="C719" s="30" t="s">
        <v>11</v>
      </c>
      <c r="D719" s="33">
        <v>8775.4</v>
      </c>
      <c r="E719" s="37">
        <v>0</v>
      </c>
      <c r="F719" s="37">
        <v>0</v>
      </c>
      <c r="G719" s="73"/>
      <c r="H719" s="77"/>
    </row>
    <row r="720" spans="1:8" s="76" customFormat="1" ht="15.75">
      <c r="A720" s="98" t="s">
        <v>341</v>
      </c>
      <c r="B720" s="19"/>
      <c r="C720" s="20" t="s">
        <v>73</v>
      </c>
      <c r="D720" s="21">
        <f>D722+D725+D728</f>
        <v>3893.7999999999997</v>
      </c>
      <c r="E720" s="21">
        <f>E722+E725+E728</f>
        <v>3928.8999999999996</v>
      </c>
      <c r="F720" s="21">
        <f>F722+F725+F728</f>
        <v>3959.7999999999997</v>
      </c>
      <c r="G720" s="73"/>
      <c r="H720" s="75"/>
    </row>
    <row r="721" spans="1:8" s="70" customFormat="1" ht="31.5">
      <c r="A721" s="100" t="s">
        <v>88</v>
      </c>
      <c r="B721" s="28"/>
      <c r="C721" s="23" t="s">
        <v>89</v>
      </c>
      <c r="D721" s="33">
        <f aca="true" t="shared" si="45" ref="D721:F722">D722</f>
        <v>3222.2</v>
      </c>
      <c r="E721" s="33">
        <f t="shared" si="45"/>
        <v>3250.1</v>
      </c>
      <c r="F721" s="33">
        <f t="shared" si="45"/>
        <v>3279.1</v>
      </c>
      <c r="G721" s="73"/>
      <c r="H721" s="77"/>
    </row>
    <row r="722" spans="1:8" s="70" customFormat="1" ht="47.25">
      <c r="A722" s="100" t="s">
        <v>120</v>
      </c>
      <c r="B722" s="28"/>
      <c r="C722" s="23" t="s">
        <v>90</v>
      </c>
      <c r="D722" s="33">
        <f t="shared" si="45"/>
        <v>3222.2</v>
      </c>
      <c r="E722" s="33">
        <f t="shared" si="45"/>
        <v>3250.1</v>
      </c>
      <c r="F722" s="33">
        <f t="shared" si="45"/>
        <v>3279.1</v>
      </c>
      <c r="G722" s="73"/>
      <c r="H722" s="77"/>
    </row>
    <row r="723" spans="1:8" s="70" customFormat="1" ht="47.25">
      <c r="A723" s="100" t="s">
        <v>120</v>
      </c>
      <c r="B723" s="28" t="s">
        <v>7</v>
      </c>
      <c r="C723" s="26" t="s">
        <v>8</v>
      </c>
      <c r="D723" s="33">
        <f>3059+163.2</f>
        <v>3222.2</v>
      </c>
      <c r="E723" s="33">
        <f>3086+164.1</f>
        <v>3250.1</v>
      </c>
      <c r="F723" s="33">
        <f>3086+193.1</f>
        <v>3279.1</v>
      </c>
      <c r="G723" s="73"/>
      <c r="H723" s="77"/>
    </row>
    <row r="724" spans="1:8" s="12" customFormat="1" ht="47.25">
      <c r="A724" s="100" t="s">
        <v>91</v>
      </c>
      <c r="B724" s="34"/>
      <c r="C724" s="23" t="s">
        <v>92</v>
      </c>
      <c r="D724" s="27">
        <f>D725</f>
        <v>639</v>
      </c>
      <c r="E724" s="27">
        <f>E725</f>
        <v>644.3</v>
      </c>
      <c r="F724" s="27">
        <f>F725</f>
        <v>649.8</v>
      </c>
      <c r="G724" s="38"/>
      <c r="H724" s="90"/>
    </row>
    <row r="725" spans="1:8" s="70" customFormat="1" ht="47.25">
      <c r="A725" s="100" t="s">
        <v>121</v>
      </c>
      <c r="B725" s="22"/>
      <c r="C725" s="23" t="s">
        <v>93</v>
      </c>
      <c r="D725" s="37">
        <f>D726+D727</f>
        <v>639</v>
      </c>
      <c r="E725" s="37">
        <f>E726+E727</f>
        <v>644.3</v>
      </c>
      <c r="F725" s="37">
        <f>F726+F727</f>
        <v>649.8</v>
      </c>
      <c r="G725" s="73"/>
      <c r="H725" s="77"/>
    </row>
    <row r="726" spans="1:8" s="70" customFormat="1" ht="47.25">
      <c r="A726" s="100" t="s">
        <v>121</v>
      </c>
      <c r="B726" s="28" t="s">
        <v>7</v>
      </c>
      <c r="C726" s="26" t="s">
        <v>8</v>
      </c>
      <c r="D726" s="31">
        <v>368</v>
      </c>
      <c r="E726" s="31">
        <v>368</v>
      </c>
      <c r="F726" s="31">
        <v>368</v>
      </c>
      <c r="G726" s="73"/>
      <c r="H726" s="77"/>
    </row>
    <row r="727" spans="1:8" s="70" customFormat="1" ht="15.75">
      <c r="A727" s="100" t="s">
        <v>121</v>
      </c>
      <c r="B727" s="28" t="s">
        <v>9</v>
      </c>
      <c r="C727" s="26" t="s">
        <v>651</v>
      </c>
      <c r="D727" s="31">
        <f>216+55</f>
        <v>271</v>
      </c>
      <c r="E727" s="31">
        <f>221.3+55</f>
        <v>276.3</v>
      </c>
      <c r="F727" s="31">
        <f>221.3+60.5</f>
        <v>281.8</v>
      </c>
      <c r="G727" s="73"/>
      <c r="H727" s="77"/>
    </row>
    <row r="728" spans="1:8" s="70" customFormat="1" ht="34.5" customHeight="1">
      <c r="A728" s="100" t="s">
        <v>129</v>
      </c>
      <c r="B728" s="28"/>
      <c r="C728" s="23" t="s">
        <v>130</v>
      </c>
      <c r="D728" s="31">
        <f aca="true" t="shared" si="46" ref="D728:F729">D729</f>
        <v>32.599999999999994</v>
      </c>
      <c r="E728" s="31">
        <f t="shared" si="46"/>
        <v>34.50000000000001</v>
      </c>
      <c r="F728" s="31">
        <f t="shared" si="46"/>
        <v>30.900000000000006</v>
      </c>
      <c r="G728" s="73"/>
      <c r="H728" s="77"/>
    </row>
    <row r="729" spans="1:8" s="70" customFormat="1" ht="47.25">
      <c r="A729" s="100" t="s">
        <v>131</v>
      </c>
      <c r="B729" s="28"/>
      <c r="C729" s="23" t="s">
        <v>132</v>
      </c>
      <c r="D729" s="31">
        <f t="shared" si="46"/>
        <v>32.599999999999994</v>
      </c>
      <c r="E729" s="31">
        <f t="shared" si="46"/>
        <v>34.50000000000001</v>
      </c>
      <c r="F729" s="31">
        <f t="shared" si="46"/>
        <v>30.900000000000006</v>
      </c>
      <c r="G729" s="73"/>
      <c r="H729" s="77"/>
    </row>
    <row r="730" spans="1:8" s="70" customFormat="1" ht="15.75">
      <c r="A730" s="100" t="s">
        <v>131</v>
      </c>
      <c r="B730" s="28" t="s">
        <v>9</v>
      </c>
      <c r="C730" s="26" t="s">
        <v>651</v>
      </c>
      <c r="D730" s="33">
        <f>108.3-75.7</f>
        <v>32.599999999999994</v>
      </c>
      <c r="E730" s="33">
        <f>96.9-62.4</f>
        <v>34.50000000000001</v>
      </c>
      <c r="F730" s="33">
        <f>96.9-66</f>
        <v>30.900000000000006</v>
      </c>
      <c r="G730" s="73"/>
      <c r="H730" s="77"/>
    </row>
    <row r="731" spans="1:8" s="70" customFormat="1" ht="15.75">
      <c r="A731" s="98" t="s">
        <v>342</v>
      </c>
      <c r="B731" s="19"/>
      <c r="C731" s="20" t="s">
        <v>74</v>
      </c>
      <c r="D731" s="21">
        <f>D732+D735+D738+D741+D747</f>
        <v>958002</v>
      </c>
      <c r="E731" s="21">
        <f>E732+E735+E738+E741+E747</f>
        <v>954606.2999999999</v>
      </c>
      <c r="F731" s="21">
        <f>F732+F735+F738+F741+F747</f>
        <v>954606.2999999999</v>
      </c>
      <c r="G731" s="73"/>
      <c r="H731" s="77"/>
    </row>
    <row r="732" spans="1:8" s="70" customFormat="1" ht="15.75">
      <c r="A732" s="101" t="s">
        <v>343</v>
      </c>
      <c r="B732" s="28"/>
      <c r="C732" s="26" t="s">
        <v>75</v>
      </c>
      <c r="D732" s="33">
        <f aca="true" t="shared" si="47" ref="D732:F733">D733</f>
        <v>3287.4</v>
      </c>
      <c r="E732" s="33">
        <f t="shared" si="47"/>
        <v>3287.4</v>
      </c>
      <c r="F732" s="33">
        <f t="shared" si="47"/>
        <v>3287.4</v>
      </c>
      <c r="G732" s="73"/>
      <c r="H732" s="77"/>
    </row>
    <row r="733" spans="1:8" s="70" customFormat="1" ht="31.5">
      <c r="A733" s="99" t="s">
        <v>555</v>
      </c>
      <c r="B733" s="28"/>
      <c r="C733" s="88" t="s">
        <v>348</v>
      </c>
      <c r="D733" s="33">
        <f t="shared" si="47"/>
        <v>3287.4</v>
      </c>
      <c r="E733" s="33">
        <f t="shared" si="47"/>
        <v>3287.4</v>
      </c>
      <c r="F733" s="33">
        <f t="shared" si="47"/>
        <v>3287.4</v>
      </c>
      <c r="G733" s="73"/>
      <c r="H733" s="77"/>
    </row>
    <row r="734" spans="1:8" s="79" customFormat="1" ht="47.25">
      <c r="A734" s="99" t="s">
        <v>555</v>
      </c>
      <c r="B734" s="28" t="s">
        <v>7</v>
      </c>
      <c r="C734" s="26" t="s">
        <v>8</v>
      </c>
      <c r="D734" s="24">
        <v>3287.4</v>
      </c>
      <c r="E734" s="24">
        <v>3287.4</v>
      </c>
      <c r="F734" s="24">
        <v>3287.4</v>
      </c>
      <c r="G734" s="73"/>
      <c r="H734" s="78"/>
    </row>
    <row r="735" spans="1:8" s="79" customFormat="1" ht="15.75">
      <c r="A735" s="101" t="s">
        <v>344</v>
      </c>
      <c r="B735" s="28"/>
      <c r="C735" s="26" t="s">
        <v>76</v>
      </c>
      <c r="D735" s="33">
        <f aca="true" t="shared" si="48" ref="D735:F736">D736</f>
        <v>15639.7</v>
      </c>
      <c r="E735" s="33">
        <f t="shared" si="48"/>
        <v>15639.7</v>
      </c>
      <c r="F735" s="33">
        <f t="shared" si="48"/>
        <v>15639.7</v>
      </c>
      <c r="G735" s="73"/>
      <c r="H735" s="78"/>
    </row>
    <row r="736" spans="1:8" s="79" customFormat="1" ht="31.5">
      <c r="A736" s="101" t="s">
        <v>556</v>
      </c>
      <c r="B736" s="28"/>
      <c r="C736" s="88" t="s">
        <v>348</v>
      </c>
      <c r="D736" s="33">
        <f t="shared" si="48"/>
        <v>15639.7</v>
      </c>
      <c r="E736" s="33">
        <f t="shared" si="48"/>
        <v>15639.7</v>
      </c>
      <c r="F736" s="33">
        <f t="shared" si="48"/>
        <v>15639.7</v>
      </c>
      <c r="G736" s="73"/>
      <c r="H736" s="78"/>
    </row>
    <row r="737" spans="1:8" s="79" customFormat="1" ht="47.25">
      <c r="A737" s="101" t="s">
        <v>556</v>
      </c>
      <c r="B737" s="28" t="s">
        <v>7</v>
      </c>
      <c r="C737" s="26" t="s">
        <v>8</v>
      </c>
      <c r="D737" s="31">
        <v>15639.7</v>
      </c>
      <c r="E737" s="31">
        <v>15639.7</v>
      </c>
      <c r="F737" s="31">
        <v>15639.7</v>
      </c>
      <c r="G737" s="73"/>
      <c r="H737" s="78"/>
    </row>
    <row r="738" spans="1:8" s="79" customFormat="1" ht="15.75">
      <c r="A738" s="101" t="s">
        <v>345</v>
      </c>
      <c r="B738" s="28"/>
      <c r="C738" s="26" t="s">
        <v>77</v>
      </c>
      <c r="D738" s="33">
        <f aca="true" t="shared" si="49" ref="D738:F739">D739</f>
        <v>5594.4</v>
      </c>
      <c r="E738" s="33">
        <f t="shared" si="49"/>
        <v>5594.4</v>
      </c>
      <c r="F738" s="33">
        <f t="shared" si="49"/>
        <v>5594.4</v>
      </c>
      <c r="G738" s="73"/>
      <c r="H738" s="78"/>
    </row>
    <row r="739" spans="1:8" s="79" customFormat="1" ht="31.5">
      <c r="A739" s="101" t="s">
        <v>557</v>
      </c>
      <c r="B739" s="28"/>
      <c r="C739" s="88" t="s">
        <v>348</v>
      </c>
      <c r="D739" s="33">
        <f t="shared" si="49"/>
        <v>5594.4</v>
      </c>
      <c r="E739" s="33">
        <f t="shared" si="49"/>
        <v>5594.4</v>
      </c>
      <c r="F739" s="33">
        <f t="shared" si="49"/>
        <v>5594.4</v>
      </c>
      <c r="G739" s="73"/>
      <c r="H739" s="78"/>
    </row>
    <row r="740" spans="1:8" s="79" customFormat="1" ht="47.25">
      <c r="A740" s="101" t="s">
        <v>557</v>
      </c>
      <c r="B740" s="28" t="s">
        <v>7</v>
      </c>
      <c r="C740" s="26" t="s">
        <v>8</v>
      </c>
      <c r="D740" s="27">
        <v>5594.4</v>
      </c>
      <c r="E740" s="27">
        <v>5594.4</v>
      </c>
      <c r="F740" s="27">
        <v>5594.4</v>
      </c>
      <c r="G740" s="73"/>
      <c r="H740" s="78"/>
    </row>
    <row r="741" spans="1:8" s="79" customFormat="1" ht="15.75">
      <c r="A741" s="101" t="s">
        <v>346</v>
      </c>
      <c r="B741" s="28"/>
      <c r="C741" s="26" t="s">
        <v>78</v>
      </c>
      <c r="D741" s="33">
        <f>D743+D744+D746+D745</f>
        <v>930117.7</v>
      </c>
      <c r="E741" s="33">
        <f>E743+E744+E746+E745</f>
        <v>926721.9999999999</v>
      </c>
      <c r="F741" s="33">
        <f>F743+F744+F746+F745</f>
        <v>926721.9999999999</v>
      </c>
      <c r="G741" s="73"/>
      <c r="H741" s="78"/>
    </row>
    <row r="742" spans="1:8" s="79" customFormat="1" ht="31.5">
      <c r="A742" s="101" t="s">
        <v>558</v>
      </c>
      <c r="B742" s="28"/>
      <c r="C742" s="88" t="s">
        <v>348</v>
      </c>
      <c r="D742" s="33">
        <f>D743+D744+D745+D746</f>
        <v>930117.7</v>
      </c>
      <c r="E742" s="33">
        <f>E743+E744+E745+E746</f>
        <v>926721.9999999999</v>
      </c>
      <c r="F742" s="33">
        <f>F743+F744+F745+F746</f>
        <v>926721.9999999999</v>
      </c>
      <c r="G742" s="73"/>
      <c r="H742" s="78"/>
    </row>
    <row r="743" spans="1:8" s="79" customFormat="1" ht="47.25">
      <c r="A743" s="101" t="s">
        <v>558</v>
      </c>
      <c r="B743" s="28" t="s">
        <v>7</v>
      </c>
      <c r="C743" s="26" t="s">
        <v>8</v>
      </c>
      <c r="D743" s="33">
        <v>857559.6</v>
      </c>
      <c r="E743" s="33">
        <v>857561.6</v>
      </c>
      <c r="F743" s="33">
        <v>857561.6</v>
      </c>
      <c r="G743" s="73"/>
      <c r="H743" s="78"/>
    </row>
    <row r="744" spans="1:8" s="79" customFormat="1" ht="15.75">
      <c r="A744" s="101" t="s">
        <v>558</v>
      </c>
      <c r="B744" s="28" t="s">
        <v>9</v>
      </c>
      <c r="C744" s="26" t="s">
        <v>651</v>
      </c>
      <c r="D744" s="33">
        <f>68937.2+800+800+1795.7</f>
        <v>72332.9</v>
      </c>
      <c r="E744" s="33">
        <v>68935.2</v>
      </c>
      <c r="F744" s="33">
        <v>68935.2</v>
      </c>
      <c r="G744" s="73"/>
      <c r="H744" s="78"/>
    </row>
    <row r="745" spans="1:8" s="79" customFormat="1" ht="15.75" hidden="1">
      <c r="A745" s="101" t="s">
        <v>558</v>
      </c>
      <c r="B745" s="28" t="s">
        <v>16</v>
      </c>
      <c r="C745" s="26" t="s">
        <v>17</v>
      </c>
      <c r="D745" s="33"/>
      <c r="E745" s="33"/>
      <c r="F745" s="33"/>
      <c r="G745" s="73"/>
      <c r="H745" s="78"/>
    </row>
    <row r="746" spans="1:8" s="79" customFormat="1" ht="15.75">
      <c r="A746" s="101" t="s">
        <v>558</v>
      </c>
      <c r="B746" s="28" t="s">
        <v>12</v>
      </c>
      <c r="C746" s="26" t="s">
        <v>13</v>
      </c>
      <c r="D746" s="33">
        <v>225.2</v>
      </c>
      <c r="E746" s="33">
        <v>225.2</v>
      </c>
      <c r="F746" s="33">
        <v>225.2</v>
      </c>
      <c r="G746" s="73"/>
      <c r="H746" s="78"/>
    </row>
    <row r="747" spans="1:8" s="79" customFormat="1" ht="15.75">
      <c r="A747" s="101" t="s">
        <v>347</v>
      </c>
      <c r="B747" s="28"/>
      <c r="C747" s="26" t="s">
        <v>113</v>
      </c>
      <c r="D747" s="33">
        <f aca="true" t="shared" si="50" ref="D747:F748">D748</f>
        <v>3362.8</v>
      </c>
      <c r="E747" s="33">
        <f t="shared" si="50"/>
        <v>3362.8</v>
      </c>
      <c r="F747" s="33">
        <f t="shared" si="50"/>
        <v>3362.8</v>
      </c>
      <c r="G747" s="73"/>
      <c r="H747" s="78"/>
    </row>
    <row r="748" spans="1:8" s="79" customFormat="1" ht="31.5">
      <c r="A748" s="101" t="s">
        <v>559</v>
      </c>
      <c r="B748" s="28"/>
      <c r="C748" s="88" t="s">
        <v>348</v>
      </c>
      <c r="D748" s="33">
        <f t="shared" si="50"/>
        <v>3362.8</v>
      </c>
      <c r="E748" s="33">
        <f t="shared" si="50"/>
        <v>3362.8</v>
      </c>
      <c r="F748" s="33">
        <f t="shared" si="50"/>
        <v>3362.8</v>
      </c>
      <c r="G748" s="73"/>
      <c r="H748" s="78"/>
    </row>
    <row r="749" spans="1:8" s="79" customFormat="1" ht="47.25">
      <c r="A749" s="101" t="s">
        <v>559</v>
      </c>
      <c r="B749" s="28" t="s">
        <v>7</v>
      </c>
      <c r="C749" s="26" t="s">
        <v>8</v>
      </c>
      <c r="D749" s="33">
        <v>3362.8</v>
      </c>
      <c r="E749" s="33">
        <v>3362.8</v>
      </c>
      <c r="F749" s="33">
        <v>3362.8</v>
      </c>
      <c r="G749" s="73"/>
      <c r="H749" s="78"/>
    </row>
    <row r="750" spans="1:8" s="18" customFormat="1" ht="15.75">
      <c r="A750" s="96" t="s">
        <v>376</v>
      </c>
      <c r="B750" s="13"/>
      <c r="C750" s="81" t="s">
        <v>100</v>
      </c>
      <c r="D750" s="14">
        <v>0</v>
      </c>
      <c r="E750" s="14">
        <v>122000</v>
      </c>
      <c r="F750" s="14">
        <v>236925.1</v>
      </c>
      <c r="G750" s="66"/>
      <c r="H750" s="131"/>
    </row>
    <row r="751" spans="1:8" s="49" customFormat="1" ht="21" customHeight="1">
      <c r="A751" s="105"/>
      <c r="B751" s="47"/>
      <c r="C751" s="109" t="s">
        <v>79</v>
      </c>
      <c r="D751" s="48">
        <f>D750+D639+D17</f>
        <v>10616679</v>
      </c>
      <c r="E751" s="48">
        <f>E750+E639+E17</f>
        <v>10077847.100000001</v>
      </c>
      <c r="F751" s="48">
        <f>F750+F639+F17</f>
        <v>9121988.7</v>
      </c>
      <c r="G751" s="62" t="s">
        <v>102</v>
      </c>
      <c r="H751" s="90"/>
    </row>
    <row r="752" spans="1:8" s="46" customFormat="1" ht="15.75">
      <c r="A752" s="106"/>
      <c r="B752" s="50"/>
      <c r="C752" s="51"/>
      <c r="D752" s="52"/>
      <c r="E752" s="71"/>
      <c r="F752" s="72"/>
      <c r="G752" s="72"/>
      <c r="H752" s="117"/>
    </row>
    <row r="753" spans="1:8" s="58" customFormat="1" ht="15.75">
      <c r="A753" s="107"/>
      <c r="B753" s="82"/>
      <c r="C753" s="110"/>
      <c r="D753" s="114"/>
      <c r="E753" s="114"/>
      <c r="F753" s="114"/>
      <c r="G753" s="67"/>
      <c r="H753" s="118"/>
    </row>
    <row r="754" spans="1:8" s="58" customFormat="1" ht="15.75">
      <c r="A754" s="107"/>
      <c r="B754" s="82"/>
      <c r="C754" s="110"/>
      <c r="D754" s="114"/>
      <c r="E754" s="114"/>
      <c r="F754" s="114"/>
      <c r="G754" s="57"/>
      <c r="H754" s="118"/>
    </row>
    <row r="755" spans="1:8" s="58" customFormat="1" ht="15.75">
      <c r="A755" s="107"/>
      <c r="B755" s="82"/>
      <c r="C755" s="110"/>
      <c r="D755" s="124"/>
      <c r="E755" s="116"/>
      <c r="F755" s="116"/>
      <c r="H755" s="118"/>
    </row>
    <row r="756" spans="1:8" s="58" customFormat="1" ht="15.75">
      <c r="A756" s="107"/>
      <c r="B756" s="82"/>
      <c r="C756" s="110"/>
      <c r="D756" s="116"/>
      <c r="E756" s="116"/>
      <c r="F756" s="116"/>
      <c r="H756" s="118"/>
    </row>
    <row r="757" spans="1:8" s="58" customFormat="1" ht="15.75">
      <c r="A757" s="107"/>
      <c r="B757" s="82"/>
      <c r="C757" s="110"/>
      <c r="D757" s="116"/>
      <c r="E757" s="124"/>
      <c r="F757" s="124"/>
      <c r="H757" s="118"/>
    </row>
    <row r="758" spans="1:8" s="58" customFormat="1" ht="15.75">
      <c r="A758" s="107"/>
      <c r="B758" s="82"/>
      <c r="C758" s="110"/>
      <c r="D758" s="124"/>
      <c r="E758" s="124"/>
      <c r="F758" s="124"/>
      <c r="H758" s="118"/>
    </row>
    <row r="759" spans="1:8" s="83" customFormat="1" ht="15.75">
      <c r="A759" s="107"/>
      <c r="B759" s="82"/>
      <c r="C759" s="54"/>
      <c r="D759" s="124"/>
      <c r="E759" s="124"/>
      <c r="F759" s="124"/>
      <c r="G759" s="67"/>
      <c r="H759" s="123"/>
    </row>
    <row r="760" spans="1:8" s="83" customFormat="1" ht="15.75">
      <c r="A760" s="107"/>
      <c r="B760" s="82"/>
      <c r="C760" s="113"/>
      <c r="D760" s="124"/>
      <c r="E760" s="124"/>
      <c r="F760" s="124"/>
      <c r="G760" s="86"/>
      <c r="H760" s="123"/>
    </row>
    <row r="761" spans="1:8" s="58" customFormat="1" ht="15.75">
      <c r="A761" s="107"/>
      <c r="B761" s="82"/>
      <c r="C761" s="113"/>
      <c r="D761" s="124"/>
      <c r="E761" s="124"/>
      <c r="F761" s="124"/>
      <c r="H761" s="118"/>
    </row>
    <row r="762" spans="1:8" s="58" customFormat="1" ht="15.75">
      <c r="A762" s="107"/>
      <c r="B762" s="82"/>
      <c r="C762" s="113"/>
      <c r="D762" s="124"/>
      <c r="E762" s="124"/>
      <c r="F762" s="124"/>
      <c r="H762" s="118"/>
    </row>
    <row r="763" spans="1:8" s="125" customFormat="1" ht="15.75">
      <c r="A763" s="107"/>
      <c r="B763" s="82"/>
      <c r="C763" s="113"/>
      <c r="D763" s="124"/>
      <c r="E763" s="124"/>
      <c r="F763" s="124"/>
      <c r="G763" s="58"/>
      <c r="H763" s="126"/>
    </row>
    <row r="764" spans="1:8" s="58" customFormat="1" ht="15.75">
      <c r="A764" s="107"/>
      <c r="B764" s="82"/>
      <c r="C764" s="84"/>
      <c r="D764" s="56"/>
      <c r="H764" s="118"/>
    </row>
    <row r="765" spans="1:8" s="58" customFormat="1" ht="15.75">
      <c r="A765" s="107"/>
      <c r="B765" s="82"/>
      <c r="C765" s="84"/>
      <c r="D765" s="56"/>
      <c r="H765" s="118"/>
    </row>
    <row r="766" spans="1:8" s="58" customFormat="1" ht="15.75">
      <c r="A766" s="107"/>
      <c r="B766" s="82"/>
      <c r="C766" s="54"/>
      <c r="D766" s="57"/>
      <c r="E766" s="57"/>
      <c r="F766" s="57"/>
      <c r="G766" s="57"/>
      <c r="H766" s="118"/>
    </row>
    <row r="767" spans="1:8" s="58" customFormat="1" ht="15.75">
      <c r="A767" s="107"/>
      <c r="B767" s="82"/>
      <c r="C767" s="84"/>
      <c r="D767" s="56"/>
      <c r="H767" s="118"/>
    </row>
    <row r="768" spans="1:8" s="58" customFormat="1" ht="15.75">
      <c r="A768" s="107"/>
      <c r="B768" s="82"/>
      <c r="C768" s="84"/>
      <c r="D768" s="56"/>
      <c r="H768" s="118"/>
    </row>
    <row r="769" spans="1:8" s="58" customFormat="1" ht="15.75">
      <c r="A769" s="107"/>
      <c r="B769" s="82"/>
      <c r="C769" s="84"/>
      <c r="D769" s="56"/>
      <c r="H769" s="118"/>
    </row>
    <row r="770" spans="1:8" s="58" customFormat="1" ht="15.75">
      <c r="A770" s="107"/>
      <c r="B770" s="82"/>
      <c r="C770" s="84"/>
      <c r="D770" s="56"/>
      <c r="H770" s="118"/>
    </row>
    <row r="771" spans="1:8" s="58" customFormat="1" ht="15.75">
      <c r="A771" s="107"/>
      <c r="B771" s="82"/>
      <c r="C771" s="84"/>
      <c r="D771" s="56"/>
      <c r="H771" s="118"/>
    </row>
    <row r="772" spans="1:8" s="58" customFormat="1" ht="15.75">
      <c r="A772" s="107"/>
      <c r="B772" s="82"/>
      <c r="C772" s="84"/>
      <c r="D772" s="56"/>
      <c r="H772" s="118"/>
    </row>
    <row r="773" spans="1:8" s="58" customFormat="1" ht="15.75">
      <c r="A773" s="107"/>
      <c r="B773" s="82"/>
      <c r="C773" s="84"/>
      <c r="D773" s="56"/>
      <c r="H773" s="118"/>
    </row>
    <row r="774" spans="1:8" s="58" customFormat="1" ht="15.75">
      <c r="A774" s="107"/>
      <c r="B774" s="82"/>
      <c r="C774" s="84"/>
      <c r="D774" s="56"/>
      <c r="H774" s="118"/>
    </row>
    <row r="775" spans="1:8" s="58" customFormat="1" ht="15.75">
      <c r="A775" s="107"/>
      <c r="B775" s="82"/>
      <c r="C775" s="84"/>
      <c r="D775" s="56"/>
      <c r="H775" s="118"/>
    </row>
    <row r="776" spans="1:8" s="58" customFormat="1" ht="15.75">
      <c r="A776" s="107"/>
      <c r="B776" s="82"/>
      <c r="C776" s="84"/>
      <c r="D776" s="56"/>
      <c r="H776" s="118"/>
    </row>
    <row r="777" spans="1:8" s="58" customFormat="1" ht="15.75">
      <c r="A777" s="107"/>
      <c r="B777" s="82"/>
      <c r="C777" s="84"/>
      <c r="D777" s="56"/>
      <c r="H777" s="118"/>
    </row>
    <row r="778" spans="1:8" s="58" customFormat="1" ht="15.75">
      <c r="A778" s="107"/>
      <c r="B778" s="82"/>
      <c r="C778" s="84"/>
      <c r="D778" s="56"/>
      <c r="H778" s="118"/>
    </row>
    <row r="779" spans="1:8" s="58" customFormat="1" ht="15.75">
      <c r="A779" s="107"/>
      <c r="B779" s="82"/>
      <c r="C779" s="84"/>
      <c r="D779" s="56"/>
      <c r="H779" s="118"/>
    </row>
    <row r="780" spans="1:8" s="58" customFormat="1" ht="15.75">
      <c r="A780" s="107"/>
      <c r="B780" s="82"/>
      <c r="C780" s="84"/>
      <c r="D780" s="56"/>
      <c r="H780" s="118"/>
    </row>
    <row r="781" spans="1:8" s="58" customFormat="1" ht="15.75">
      <c r="A781" s="107"/>
      <c r="B781" s="82"/>
      <c r="C781" s="84"/>
      <c r="D781" s="56"/>
      <c r="H781" s="118"/>
    </row>
    <row r="782" spans="1:8" s="58" customFormat="1" ht="15.75">
      <c r="A782" s="107"/>
      <c r="B782" s="82"/>
      <c r="C782" s="84"/>
      <c r="D782" s="56"/>
      <c r="H782" s="118"/>
    </row>
    <row r="783" spans="1:8" s="59" customFormat="1" ht="15.75">
      <c r="A783" s="108"/>
      <c r="B783" s="53"/>
      <c r="C783" s="55"/>
      <c r="D783" s="56"/>
      <c r="E783" s="58"/>
      <c r="H783" s="92"/>
    </row>
    <row r="784" spans="1:8" s="59" customFormat="1" ht="15.75">
      <c r="A784" s="108"/>
      <c r="B784" s="53"/>
      <c r="C784" s="55"/>
      <c r="D784" s="56"/>
      <c r="E784" s="58"/>
      <c r="H784" s="92"/>
    </row>
    <row r="785" spans="1:8" s="59" customFormat="1" ht="15.75">
      <c r="A785" s="108"/>
      <c r="B785" s="53"/>
      <c r="C785" s="55"/>
      <c r="D785" s="56"/>
      <c r="E785" s="58"/>
      <c r="H785" s="92"/>
    </row>
    <row r="786" spans="1:8" s="59" customFormat="1" ht="15.75">
      <c r="A786" s="108"/>
      <c r="B786" s="53"/>
      <c r="C786" s="55"/>
      <c r="D786" s="56"/>
      <c r="E786" s="58"/>
      <c r="H786" s="92"/>
    </row>
    <row r="787" spans="1:8" s="59" customFormat="1" ht="15.75">
      <c r="A787" s="108"/>
      <c r="B787" s="53"/>
      <c r="C787" s="55"/>
      <c r="D787" s="56"/>
      <c r="E787" s="58"/>
      <c r="H787" s="92"/>
    </row>
    <row r="788" spans="1:8" s="59" customFormat="1" ht="15.75">
      <c r="A788" s="108"/>
      <c r="B788" s="53"/>
      <c r="C788" s="55"/>
      <c r="D788" s="56"/>
      <c r="E788" s="58"/>
      <c r="H788" s="92"/>
    </row>
    <row r="789" spans="1:8" s="59" customFormat="1" ht="15.75">
      <c r="A789" s="108"/>
      <c r="B789" s="53"/>
      <c r="C789" s="55"/>
      <c r="D789" s="56"/>
      <c r="E789" s="58"/>
      <c r="H789" s="92"/>
    </row>
    <row r="790" spans="1:8" s="59" customFormat="1" ht="15.75">
      <c r="A790" s="108"/>
      <c r="B790" s="53"/>
      <c r="C790" s="55"/>
      <c r="D790" s="56"/>
      <c r="E790" s="58"/>
      <c r="H790" s="92"/>
    </row>
    <row r="791" spans="1:8" s="59" customFormat="1" ht="15.75">
      <c r="A791" s="108"/>
      <c r="B791" s="53"/>
      <c r="C791" s="55"/>
      <c r="D791" s="56"/>
      <c r="E791" s="58"/>
      <c r="H791" s="92"/>
    </row>
    <row r="792" spans="1:8" s="59" customFormat="1" ht="15.75">
      <c r="A792" s="108"/>
      <c r="B792" s="53"/>
      <c r="C792" s="55"/>
      <c r="D792" s="56"/>
      <c r="E792" s="58"/>
      <c r="H792" s="92"/>
    </row>
    <row r="793" spans="1:8" s="59" customFormat="1" ht="15.75">
      <c r="A793" s="108"/>
      <c r="B793" s="53"/>
      <c r="C793" s="55"/>
      <c r="D793" s="56"/>
      <c r="E793" s="58"/>
      <c r="H793" s="92"/>
    </row>
    <row r="794" spans="1:8" s="59" customFormat="1" ht="15.75">
      <c r="A794" s="108"/>
      <c r="B794" s="53"/>
      <c r="C794" s="55"/>
      <c r="D794" s="56"/>
      <c r="E794" s="58"/>
      <c r="H794" s="92"/>
    </row>
    <row r="795" spans="1:8" s="59" customFormat="1" ht="15.75">
      <c r="A795" s="108"/>
      <c r="B795" s="53"/>
      <c r="C795" s="55"/>
      <c r="D795" s="56"/>
      <c r="E795" s="58"/>
      <c r="H795" s="92"/>
    </row>
    <row r="796" spans="1:8" s="59" customFormat="1" ht="15.75">
      <c r="A796" s="108"/>
      <c r="B796" s="53"/>
      <c r="C796" s="55"/>
      <c r="D796" s="56"/>
      <c r="E796" s="58"/>
      <c r="H796" s="92"/>
    </row>
    <row r="797" spans="1:8" s="59" customFormat="1" ht="15.75">
      <c r="A797" s="108"/>
      <c r="B797" s="53"/>
      <c r="C797" s="55"/>
      <c r="D797" s="56"/>
      <c r="E797" s="58"/>
      <c r="H797" s="92"/>
    </row>
    <row r="798" spans="1:8" s="59" customFormat="1" ht="15.75">
      <c r="A798" s="108"/>
      <c r="B798" s="53"/>
      <c r="C798" s="55"/>
      <c r="D798" s="56"/>
      <c r="E798" s="58"/>
      <c r="H798" s="92"/>
    </row>
    <row r="799" spans="1:8" s="59" customFormat="1" ht="15.75">
      <c r="A799" s="108"/>
      <c r="B799" s="53"/>
      <c r="C799" s="55"/>
      <c r="D799" s="56"/>
      <c r="E799" s="58"/>
      <c r="H799" s="92"/>
    </row>
    <row r="800" spans="1:8" s="59" customFormat="1" ht="15.75">
      <c r="A800" s="108"/>
      <c r="B800" s="53"/>
      <c r="C800" s="55"/>
      <c r="D800" s="56"/>
      <c r="E800" s="58"/>
      <c r="H800" s="92"/>
    </row>
    <row r="801" spans="1:8" s="59" customFormat="1" ht="15.75">
      <c r="A801" s="108"/>
      <c r="B801" s="53"/>
      <c r="C801" s="55"/>
      <c r="D801" s="56"/>
      <c r="E801" s="58"/>
      <c r="H801" s="92"/>
    </row>
    <row r="802" spans="1:8" s="59" customFormat="1" ht="15.75">
      <c r="A802" s="108"/>
      <c r="B802" s="53"/>
      <c r="C802" s="55"/>
      <c r="D802" s="56"/>
      <c r="E802" s="58"/>
      <c r="H802" s="92"/>
    </row>
    <row r="803" spans="1:8" s="59" customFormat="1" ht="15.75">
      <c r="A803" s="108"/>
      <c r="B803" s="53"/>
      <c r="C803" s="55"/>
      <c r="D803" s="56"/>
      <c r="E803" s="58"/>
      <c r="H803" s="92"/>
    </row>
    <row r="804" spans="1:8" s="59" customFormat="1" ht="15.75">
      <c r="A804" s="108"/>
      <c r="B804" s="53"/>
      <c r="C804" s="55"/>
      <c r="D804" s="56"/>
      <c r="E804" s="58"/>
      <c r="H804" s="92"/>
    </row>
    <row r="805" spans="1:8" s="59" customFormat="1" ht="15.75">
      <c r="A805" s="108"/>
      <c r="B805" s="53"/>
      <c r="C805" s="55"/>
      <c r="D805" s="56"/>
      <c r="E805" s="58"/>
      <c r="H805" s="92"/>
    </row>
    <row r="806" spans="1:8" s="59" customFormat="1" ht="15.75">
      <c r="A806" s="108"/>
      <c r="B806" s="53"/>
      <c r="C806" s="55"/>
      <c r="D806" s="56"/>
      <c r="E806" s="58"/>
      <c r="H806" s="92"/>
    </row>
    <row r="807" spans="1:8" s="59" customFormat="1" ht="15.75">
      <c r="A807" s="108"/>
      <c r="B807" s="53"/>
      <c r="C807" s="55"/>
      <c r="D807" s="56"/>
      <c r="E807" s="58"/>
      <c r="H807" s="92"/>
    </row>
    <row r="808" spans="1:8" s="59" customFormat="1" ht="15.75">
      <c r="A808" s="108"/>
      <c r="B808" s="53"/>
      <c r="C808" s="55"/>
      <c r="D808" s="56"/>
      <c r="E808" s="58"/>
      <c r="H808" s="92"/>
    </row>
    <row r="809" spans="1:8" s="59" customFormat="1" ht="15.75">
      <c r="A809" s="108"/>
      <c r="B809" s="53"/>
      <c r="C809" s="55"/>
      <c r="D809" s="56"/>
      <c r="E809" s="58"/>
      <c r="H809" s="92"/>
    </row>
    <row r="810" spans="1:8" s="59" customFormat="1" ht="15.75">
      <c r="A810" s="108"/>
      <c r="B810" s="53"/>
      <c r="C810" s="55"/>
      <c r="D810" s="56"/>
      <c r="E810" s="58"/>
      <c r="H810" s="92"/>
    </row>
    <row r="811" spans="1:8" s="59" customFormat="1" ht="15.75">
      <c r="A811" s="108"/>
      <c r="B811" s="53"/>
      <c r="C811" s="55"/>
      <c r="D811" s="56"/>
      <c r="E811" s="58"/>
      <c r="H811" s="92"/>
    </row>
    <row r="812" spans="1:8" s="59" customFormat="1" ht="15.75">
      <c r="A812" s="108"/>
      <c r="B812" s="53"/>
      <c r="C812" s="55"/>
      <c r="D812" s="56"/>
      <c r="E812" s="58"/>
      <c r="H812" s="92"/>
    </row>
    <row r="813" spans="1:8" s="59" customFormat="1" ht="15.75">
      <c r="A813" s="108"/>
      <c r="B813" s="53"/>
      <c r="C813" s="55"/>
      <c r="D813" s="56"/>
      <c r="E813" s="58"/>
      <c r="H813" s="92"/>
    </row>
    <row r="814" spans="1:8" s="59" customFormat="1" ht="15.75">
      <c r="A814" s="108"/>
      <c r="B814" s="53"/>
      <c r="C814" s="55"/>
      <c r="D814" s="56"/>
      <c r="E814" s="58"/>
      <c r="H814" s="92"/>
    </row>
    <row r="815" spans="1:8" s="59" customFormat="1" ht="15.75">
      <c r="A815" s="108"/>
      <c r="B815" s="53"/>
      <c r="C815" s="55"/>
      <c r="D815" s="56"/>
      <c r="E815" s="58"/>
      <c r="H815" s="92"/>
    </row>
    <row r="816" spans="1:8" s="59" customFormat="1" ht="15.75">
      <c r="A816" s="108"/>
      <c r="B816" s="53"/>
      <c r="C816" s="55"/>
      <c r="D816" s="56"/>
      <c r="E816" s="58"/>
      <c r="H816" s="92"/>
    </row>
    <row r="817" spans="1:8" s="59" customFormat="1" ht="15.75">
      <c r="A817" s="108"/>
      <c r="B817" s="53"/>
      <c r="C817" s="55"/>
      <c r="D817" s="56"/>
      <c r="E817" s="58"/>
      <c r="H817" s="92"/>
    </row>
    <row r="818" spans="1:8" s="59" customFormat="1" ht="15.75">
      <c r="A818" s="108"/>
      <c r="B818" s="53"/>
      <c r="C818" s="55"/>
      <c r="D818" s="56"/>
      <c r="E818" s="58"/>
      <c r="H818" s="92"/>
    </row>
    <row r="819" spans="1:8" s="59" customFormat="1" ht="15.75">
      <c r="A819" s="108"/>
      <c r="B819" s="53"/>
      <c r="C819" s="55"/>
      <c r="D819" s="56"/>
      <c r="E819" s="58"/>
      <c r="H819" s="92"/>
    </row>
    <row r="820" spans="1:8" s="59" customFormat="1" ht="15.75">
      <c r="A820" s="108"/>
      <c r="B820" s="53"/>
      <c r="C820" s="55"/>
      <c r="D820" s="56"/>
      <c r="E820" s="58"/>
      <c r="H820" s="92"/>
    </row>
    <row r="821" spans="1:8" s="59" customFormat="1" ht="15.75">
      <c r="A821" s="108"/>
      <c r="B821" s="53"/>
      <c r="C821" s="55"/>
      <c r="D821" s="56"/>
      <c r="E821" s="58"/>
      <c r="H821" s="92"/>
    </row>
    <row r="822" spans="1:8" s="59" customFormat="1" ht="15.75">
      <c r="A822" s="108"/>
      <c r="B822" s="53"/>
      <c r="C822" s="55"/>
      <c r="D822" s="56"/>
      <c r="E822" s="58"/>
      <c r="H822" s="92"/>
    </row>
    <row r="823" spans="1:8" s="59" customFormat="1" ht="15.75">
      <c r="A823" s="108"/>
      <c r="B823" s="53"/>
      <c r="C823" s="55"/>
      <c r="D823" s="56"/>
      <c r="E823" s="58"/>
      <c r="H823" s="92"/>
    </row>
    <row r="824" spans="1:8" s="59" customFormat="1" ht="15.75">
      <c r="A824" s="108"/>
      <c r="B824" s="53"/>
      <c r="C824" s="55"/>
      <c r="D824" s="56"/>
      <c r="E824" s="58"/>
      <c r="H824" s="92"/>
    </row>
    <row r="825" spans="1:8" s="59" customFormat="1" ht="15.75">
      <c r="A825" s="108"/>
      <c r="B825" s="53"/>
      <c r="C825" s="55"/>
      <c r="D825" s="56"/>
      <c r="E825" s="58"/>
      <c r="H825" s="92"/>
    </row>
    <row r="826" spans="1:8" s="59" customFormat="1" ht="15.75">
      <c r="A826" s="108"/>
      <c r="B826" s="53"/>
      <c r="C826" s="55"/>
      <c r="D826" s="56"/>
      <c r="E826" s="58"/>
      <c r="H826" s="92"/>
    </row>
    <row r="827" spans="1:8" s="59" customFormat="1" ht="15.75">
      <c r="A827" s="108"/>
      <c r="B827" s="53"/>
      <c r="C827" s="55"/>
      <c r="D827" s="56"/>
      <c r="E827" s="58"/>
      <c r="H827" s="92"/>
    </row>
    <row r="828" spans="1:8" s="59" customFormat="1" ht="15.75">
      <c r="A828" s="108"/>
      <c r="B828" s="53"/>
      <c r="C828" s="55"/>
      <c r="D828" s="56"/>
      <c r="E828" s="58"/>
      <c r="H828" s="92"/>
    </row>
    <row r="829" spans="1:8" s="59" customFormat="1" ht="15.75">
      <c r="A829" s="108"/>
      <c r="B829" s="53"/>
      <c r="C829" s="55"/>
      <c r="D829" s="56"/>
      <c r="E829" s="58"/>
      <c r="H829" s="92"/>
    </row>
    <row r="830" spans="1:8" s="59" customFormat="1" ht="15.75">
      <c r="A830" s="108"/>
      <c r="B830" s="53"/>
      <c r="C830" s="55"/>
      <c r="D830" s="56"/>
      <c r="E830" s="58"/>
      <c r="H830" s="92"/>
    </row>
    <row r="831" spans="1:8" s="59" customFormat="1" ht="15.75">
      <c r="A831" s="108"/>
      <c r="B831" s="53"/>
      <c r="C831" s="55"/>
      <c r="D831" s="56"/>
      <c r="E831" s="58"/>
      <c r="H831" s="92"/>
    </row>
    <row r="832" spans="1:8" s="59" customFormat="1" ht="15.75">
      <c r="A832" s="108"/>
      <c r="B832" s="53"/>
      <c r="C832" s="55"/>
      <c r="D832" s="56"/>
      <c r="E832" s="58"/>
      <c r="H832" s="92"/>
    </row>
    <row r="833" spans="1:8" s="59" customFormat="1" ht="15.75">
      <c r="A833" s="108"/>
      <c r="B833" s="53"/>
      <c r="C833" s="55"/>
      <c r="D833" s="56"/>
      <c r="E833" s="58"/>
      <c r="H833" s="92"/>
    </row>
    <row r="834" spans="1:8" s="59" customFormat="1" ht="15.75">
      <c r="A834" s="93"/>
      <c r="B834" s="1"/>
      <c r="C834" s="2"/>
      <c r="D834" s="56"/>
      <c r="E834" s="58"/>
      <c r="H834" s="92"/>
    </row>
    <row r="835" spans="1:8" s="59" customFormat="1" ht="15.75">
      <c r="A835" s="93"/>
      <c r="B835" s="1"/>
      <c r="C835" s="2"/>
      <c r="D835" s="56"/>
      <c r="E835" s="58"/>
      <c r="H835" s="92"/>
    </row>
    <row r="836" spans="1:8" s="59" customFormat="1" ht="15.75">
      <c r="A836" s="93"/>
      <c r="B836" s="1"/>
      <c r="C836" s="2"/>
      <c r="D836" s="56"/>
      <c r="E836" s="58"/>
      <c r="H836" s="92"/>
    </row>
    <row r="837" spans="1:8" s="59" customFormat="1" ht="15.75">
      <c r="A837" s="93"/>
      <c r="B837" s="1"/>
      <c r="C837" s="2"/>
      <c r="D837" s="56"/>
      <c r="E837" s="58"/>
      <c r="H837" s="92"/>
    </row>
    <row r="838" spans="1:8" s="59" customFormat="1" ht="15.75">
      <c r="A838" s="93"/>
      <c r="B838" s="1"/>
      <c r="C838" s="2"/>
      <c r="D838" s="56"/>
      <c r="E838" s="58"/>
      <c r="H838" s="92"/>
    </row>
    <row r="839" spans="1:8" s="59" customFormat="1" ht="15.75">
      <c r="A839" s="93"/>
      <c r="B839" s="1"/>
      <c r="C839" s="2"/>
      <c r="D839" s="56"/>
      <c r="E839" s="58"/>
      <c r="H839" s="92"/>
    </row>
    <row r="840" spans="1:8" s="59" customFormat="1" ht="15.75">
      <c r="A840" s="93"/>
      <c r="B840" s="1"/>
      <c r="C840" s="2"/>
      <c r="D840" s="56"/>
      <c r="E840" s="58"/>
      <c r="H840" s="92"/>
    </row>
    <row r="841" spans="1:8" s="59" customFormat="1" ht="15.75">
      <c r="A841" s="93"/>
      <c r="B841" s="1"/>
      <c r="C841" s="2"/>
      <c r="D841" s="56"/>
      <c r="E841" s="58"/>
      <c r="H841" s="92"/>
    </row>
    <row r="842" spans="1:8" s="59" customFormat="1" ht="15.75">
      <c r="A842" s="93"/>
      <c r="B842" s="1"/>
      <c r="C842" s="2"/>
      <c r="D842" s="56"/>
      <c r="E842" s="58"/>
      <c r="H842" s="92"/>
    </row>
    <row r="843" spans="1:8" s="59" customFormat="1" ht="15.75">
      <c r="A843" s="93"/>
      <c r="B843" s="1"/>
      <c r="C843" s="2"/>
      <c r="D843" s="56"/>
      <c r="E843" s="58"/>
      <c r="H843" s="92"/>
    </row>
    <row r="844" spans="1:8" s="59" customFormat="1" ht="15.75">
      <c r="A844" s="93"/>
      <c r="B844" s="1"/>
      <c r="C844" s="2"/>
      <c r="D844" s="56"/>
      <c r="E844" s="58"/>
      <c r="H844" s="92"/>
    </row>
    <row r="845" spans="1:8" s="59" customFormat="1" ht="15.75">
      <c r="A845" s="93"/>
      <c r="B845" s="1"/>
      <c r="C845" s="2"/>
      <c r="D845" s="56"/>
      <c r="E845" s="58"/>
      <c r="H845" s="92"/>
    </row>
    <row r="846" spans="1:8" s="59" customFormat="1" ht="15.75">
      <c r="A846" s="93"/>
      <c r="B846" s="1"/>
      <c r="C846" s="2"/>
      <c r="D846" s="56"/>
      <c r="E846" s="58"/>
      <c r="H846" s="92"/>
    </row>
    <row r="847" spans="1:8" s="59" customFormat="1" ht="15.75">
      <c r="A847" s="93"/>
      <c r="B847" s="1"/>
      <c r="C847" s="2"/>
      <c r="D847" s="56"/>
      <c r="E847" s="58"/>
      <c r="H847" s="92"/>
    </row>
    <row r="848" spans="1:8" s="59" customFormat="1" ht="15.75">
      <c r="A848" s="93"/>
      <c r="B848" s="1"/>
      <c r="C848" s="2"/>
      <c r="D848" s="56"/>
      <c r="E848" s="58"/>
      <c r="H848" s="92"/>
    </row>
    <row r="849" spans="1:8" s="59" customFormat="1" ht="15.75">
      <c r="A849" s="93"/>
      <c r="B849" s="1"/>
      <c r="C849" s="2"/>
      <c r="D849" s="56"/>
      <c r="E849" s="58"/>
      <c r="H849" s="92"/>
    </row>
    <row r="850" spans="1:8" s="59" customFormat="1" ht="15.75">
      <c r="A850" s="93"/>
      <c r="B850" s="1"/>
      <c r="C850" s="2"/>
      <c r="D850" s="56"/>
      <c r="E850" s="58"/>
      <c r="H850" s="92"/>
    </row>
    <row r="851" spans="1:8" s="59" customFormat="1" ht="15.75">
      <c r="A851" s="93"/>
      <c r="B851" s="1"/>
      <c r="C851" s="2"/>
      <c r="D851" s="56"/>
      <c r="E851" s="58"/>
      <c r="H851" s="92"/>
    </row>
    <row r="852" spans="1:8" s="59" customFormat="1" ht="15.75">
      <c r="A852" s="93"/>
      <c r="B852" s="1"/>
      <c r="C852" s="2"/>
      <c r="D852" s="56"/>
      <c r="E852" s="58"/>
      <c r="H852" s="92"/>
    </row>
    <row r="853" spans="1:8" s="59" customFormat="1" ht="15.75">
      <c r="A853" s="93"/>
      <c r="B853" s="1"/>
      <c r="C853" s="2"/>
      <c r="D853" s="56"/>
      <c r="E853" s="58"/>
      <c r="H853" s="92"/>
    </row>
    <row r="854" spans="1:8" s="59" customFormat="1" ht="15.75">
      <c r="A854" s="93"/>
      <c r="B854" s="1"/>
      <c r="C854" s="2"/>
      <c r="D854" s="56"/>
      <c r="E854" s="58"/>
      <c r="H854" s="92"/>
    </row>
    <row r="855" spans="1:8" s="59" customFormat="1" ht="15.75">
      <c r="A855" s="93"/>
      <c r="B855" s="1"/>
      <c r="C855" s="2"/>
      <c r="D855" s="56"/>
      <c r="E855" s="58"/>
      <c r="H855" s="92"/>
    </row>
    <row r="856" spans="1:8" s="59" customFormat="1" ht="15.75">
      <c r="A856" s="93"/>
      <c r="B856" s="1"/>
      <c r="C856" s="2"/>
      <c r="D856" s="56"/>
      <c r="E856" s="58"/>
      <c r="H856" s="92"/>
    </row>
    <row r="857" spans="1:8" s="59" customFormat="1" ht="15.75">
      <c r="A857" s="93"/>
      <c r="B857" s="1"/>
      <c r="C857" s="2"/>
      <c r="D857" s="56"/>
      <c r="E857" s="58"/>
      <c r="H857" s="92"/>
    </row>
    <row r="858" spans="1:8" s="59" customFormat="1" ht="15.75">
      <c r="A858" s="93"/>
      <c r="B858" s="1"/>
      <c r="C858" s="2"/>
      <c r="D858" s="56"/>
      <c r="E858" s="58"/>
      <c r="H858" s="92"/>
    </row>
    <row r="859" spans="1:8" s="59" customFormat="1" ht="15.75">
      <c r="A859" s="93"/>
      <c r="B859" s="1"/>
      <c r="C859" s="2"/>
      <c r="D859" s="56"/>
      <c r="E859" s="58"/>
      <c r="H859" s="92"/>
    </row>
    <row r="860" spans="1:8" s="59" customFormat="1" ht="15.75">
      <c r="A860" s="93"/>
      <c r="B860" s="1"/>
      <c r="C860" s="2"/>
      <c r="D860" s="56"/>
      <c r="E860" s="58"/>
      <c r="H860" s="92"/>
    </row>
    <row r="861" spans="1:8" s="59" customFormat="1" ht="15.75">
      <c r="A861" s="93"/>
      <c r="B861" s="1"/>
      <c r="C861" s="2"/>
      <c r="D861" s="56"/>
      <c r="E861" s="58"/>
      <c r="H861" s="92"/>
    </row>
    <row r="862" spans="1:8" s="59" customFormat="1" ht="15.75">
      <c r="A862" s="93"/>
      <c r="B862" s="1"/>
      <c r="C862" s="2"/>
      <c r="D862" s="56"/>
      <c r="E862" s="58"/>
      <c r="H862" s="92"/>
    </row>
    <row r="863" spans="1:8" s="59" customFormat="1" ht="15.75">
      <c r="A863" s="93"/>
      <c r="B863" s="1"/>
      <c r="C863" s="2"/>
      <c r="D863" s="56"/>
      <c r="E863" s="58"/>
      <c r="H863" s="92"/>
    </row>
    <row r="864" spans="1:8" s="59" customFormat="1" ht="15.75">
      <c r="A864" s="93"/>
      <c r="B864" s="1"/>
      <c r="C864" s="2"/>
      <c r="D864" s="56"/>
      <c r="E864" s="58"/>
      <c r="H864" s="92"/>
    </row>
    <row r="865" spans="1:8" s="59" customFormat="1" ht="15.75">
      <c r="A865" s="93"/>
      <c r="B865" s="1"/>
      <c r="C865" s="2"/>
      <c r="D865" s="56"/>
      <c r="E865" s="58"/>
      <c r="H865" s="92"/>
    </row>
    <row r="866" spans="1:8" s="59" customFormat="1" ht="15.75">
      <c r="A866" s="93"/>
      <c r="B866" s="1"/>
      <c r="C866" s="2"/>
      <c r="D866" s="56"/>
      <c r="E866" s="58"/>
      <c r="H866" s="92"/>
    </row>
    <row r="867" spans="1:8" s="59" customFormat="1" ht="15.75">
      <c r="A867" s="93"/>
      <c r="B867" s="1"/>
      <c r="C867" s="2"/>
      <c r="D867" s="56"/>
      <c r="E867" s="58"/>
      <c r="H867" s="92"/>
    </row>
    <row r="868" spans="1:8" s="59" customFormat="1" ht="15.75">
      <c r="A868" s="93"/>
      <c r="B868" s="1"/>
      <c r="C868" s="2"/>
      <c r="D868" s="56"/>
      <c r="E868" s="58"/>
      <c r="H868" s="92"/>
    </row>
    <row r="869" spans="1:8" s="59" customFormat="1" ht="15.75">
      <c r="A869" s="93"/>
      <c r="B869" s="1"/>
      <c r="C869" s="2"/>
      <c r="D869" s="56"/>
      <c r="E869" s="58"/>
      <c r="H869" s="92"/>
    </row>
    <row r="870" spans="1:8" s="59" customFormat="1" ht="15.75">
      <c r="A870" s="93"/>
      <c r="B870" s="1"/>
      <c r="C870" s="2"/>
      <c r="D870" s="56"/>
      <c r="E870" s="58"/>
      <c r="H870" s="92"/>
    </row>
    <row r="871" spans="1:8" s="59" customFormat="1" ht="15.75">
      <c r="A871" s="93"/>
      <c r="B871" s="1"/>
      <c r="C871" s="2"/>
      <c r="D871" s="56"/>
      <c r="E871" s="58"/>
      <c r="H871" s="92"/>
    </row>
    <row r="872" spans="1:8" s="59" customFormat="1" ht="15.75">
      <c r="A872" s="93"/>
      <c r="B872" s="1"/>
      <c r="C872" s="2"/>
      <c r="D872" s="56"/>
      <c r="E872" s="58"/>
      <c r="H872" s="92"/>
    </row>
    <row r="873" spans="1:8" s="59" customFormat="1" ht="15.75">
      <c r="A873" s="93"/>
      <c r="B873" s="1"/>
      <c r="C873" s="2"/>
      <c r="D873" s="56"/>
      <c r="E873" s="58"/>
      <c r="H873" s="92"/>
    </row>
    <row r="874" spans="1:8" s="59" customFormat="1" ht="15.75">
      <c r="A874" s="93"/>
      <c r="B874" s="1"/>
      <c r="C874" s="2"/>
      <c r="D874" s="56"/>
      <c r="E874" s="58"/>
      <c r="H874" s="92"/>
    </row>
    <row r="875" spans="1:8" s="59" customFormat="1" ht="15.75">
      <c r="A875" s="93"/>
      <c r="B875" s="1"/>
      <c r="C875" s="2"/>
      <c r="D875" s="56"/>
      <c r="E875" s="58"/>
      <c r="H875" s="92"/>
    </row>
    <row r="876" spans="1:8" s="59" customFormat="1" ht="15.75">
      <c r="A876" s="93"/>
      <c r="B876" s="1"/>
      <c r="C876" s="2"/>
      <c r="D876" s="56"/>
      <c r="E876" s="58"/>
      <c r="H876" s="92"/>
    </row>
    <row r="877" spans="1:8" s="59" customFormat="1" ht="15.75">
      <c r="A877" s="93"/>
      <c r="B877" s="1"/>
      <c r="C877" s="2"/>
      <c r="D877" s="56"/>
      <c r="E877" s="58"/>
      <c r="H877" s="92"/>
    </row>
    <row r="878" spans="1:8" s="59" customFormat="1" ht="15.75">
      <c r="A878" s="93"/>
      <c r="B878" s="1"/>
      <c r="C878" s="2"/>
      <c r="D878" s="56"/>
      <c r="E878" s="58"/>
      <c r="H878" s="92"/>
    </row>
    <row r="879" spans="1:8" s="59" customFormat="1" ht="15.75">
      <c r="A879" s="93"/>
      <c r="B879" s="1"/>
      <c r="C879" s="2"/>
      <c r="D879" s="56"/>
      <c r="E879" s="58"/>
      <c r="H879" s="92"/>
    </row>
    <row r="880" spans="1:8" s="59" customFormat="1" ht="15.75">
      <c r="A880" s="93"/>
      <c r="B880" s="1"/>
      <c r="C880" s="2"/>
      <c r="D880" s="56"/>
      <c r="E880" s="58"/>
      <c r="H880" s="92"/>
    </row>
    <row r="881" spans="1:8" s="59" customFormat="1" ht="15.75">
      <c r="A881" s="93"/>
      <c r="B881" s="1"/>
      <c r="C881" s="2"/>
      <c r="D881" s="56"/>
      <c r="E881" s="58"/>
      <c r="H881" s="92"/>
    </row>
    <row r="882" spans="1:8" s="59" customFormat="1" ht="15.75">
      <c r="A882" s="93"/>
      <c r="B882" s="1"/>
      <c r="C882" s="2"/>
      <c r="D882" s="56"/>
      <c r="E882" s="58"/>
      <c r="H882" s="92"/>
    </row>
    <row r="883" spans="1:8" s="59" customFormat="1" ht="15.75">
      <c r="A883" s="93"/>
      <c r="B883" s="1"/>
      <c r="C883" s="2"/>
      <c r="D883" s="56"/>
      <c r="E883" s="58"/>
      <c r="H883" s="92"/>
    </row>
    <row r="884" spans="1:8" s="59" customFormat="1" ht="15.75">
      <c r="A884" s="93"/>
      <c r="B884" s="1"/>
      <c r="C884" s="2"/>
      <c r="D884" s="56"/>
      <c r="E884" s="58"/>
      <c r="H884" s="92"/>
    </row>
    <row r="885" spans="1:8" s="59" customFormat="1" ht="15.75">
      <c r="A885" s="93"/>
      <c r="B885" s="1"/>
      <c r="C885" s="2"/>
      <c r="D885" s="56"/>
      <c r="E885" s="58"/>
      <c r="H885" s="92"/>
    </row>
    <row r="886" spans="1:8" s="59" customFormat="1" ht="15.75">
      <c r="A886" s="93"/>
      <c r="B886" s="1"/>
      <c r="C886" s="2"/>
      <c r="D886" s="56"/>
      <c r="E886" s="58"/>
      <c r="H886" s="92"/>
    </row>
    <row r="887" spans="1:8" s="59" customFormat="1" ht="15.75">
      <c r="A887" s="93"/>
      <c r="B887" s="1"/>
      <c r="C887" s="2"/>
      <c r="D887" s="56"/>
      <c r="E887" s="58"/>
      <c r="H887" s="92"/>
    </row>
    <row r="888" spans="1:8" s="59" customFormat="1" ht="15.75">
      <c r="A888" s="93"/>
      <c r="B888" s="1"/>
      <c r="C888" s="2"/>
      <c r="D888" s="56"/>
      <c r="E888" s="58"/>
      <c r="H888" s="92"/>
    </row>
    <row r="889" spans="1:8" s="59" customFormat="1" ht="15.75">
      <c r="A889" s="93"/>
      <c r="B889" s="1"/>
      <c r="C889" s="2"/>
      <c r="D889" s="56"/>
      <c r="E889" s="58"/>
      <c r="H889" s="92"/>
    </row>
    <row r="890" spans="1:8" s="59" customFormat="1" ht="15.75">
      <c r="A890" s="93"/>
      <c r="B890" s="1"/>
      <c r="C890" s="2"/>
      <c r="D890" s="56"/>
      <c r="E890" s="58"/>
      <c r="H890" s="92"/>
    </row>
    <row r="891" spans="1:8" s="59" customFormat="1" ht="15.75">
      <c r="A891" s="93"/>
      <c r="B891" s="1"/>
      <c r="C891" s="2"/>
      <c r="D891" s="56"/>
      <c r="E891" s="58"/>
      <c r="H891" s="92"/>
    </row>
    <row r="892" spans="1:8" s="59" customFormat="1" ht="15.75">
      <c r="A892" s="93"/>
      <c r="B892" s="1"/>
      <c r="C892" s="2"/>
      <c r="D892" s="56"/>
      <c r="E892" s="58"/>
      <c r="H892" s="92"/>
    </row>
    <row r="893" spans="1:8" s="59" customFormat="1" ht="15.75">
      <c r="A893" s="93"/>
      <c r="B893" s="1"/>
      <c r="C893" s="2"/>
      <c r="D893" s="56"/>
      <c r="E893" s="58"/>
      <c r="H893" s="92"/>
    </row>
    <row r="894" spans="1:8" s="59" customFormat="1" ht="15.75">
      <c r="A894" s="93"/>
      <c r="B894" s="1"/>
      <c r="C894" s="2"/>
      <c r="D894" s="56"/>
      <c r="E894" s="58"/>
      <c r="H894" s="92"/>
    </row>
    <row r="895" spans="1:8" s="59" customFormat="1" ht="15.75">
      <c r="A895" s="93"/>
      <c r="B895" s="1"/>
      <c r="C895" s="2"/>
      <c r="D895" s="56"/>
      <c r="E895" s="58"/>
      <c r="H895" s="92"/>
    </row>
    <row r="896" spans="1:8" s="59" customFormat="1" ht="15.75">
      <c r="A896" s="93"/>
      <c r="B896" s="1"/>
      <c r="C896" s="2"/>
      <c r="D896" s="56"/>
      <c r="E896" s="58"/>
      <c r="H896" s="92"/>
    </row>
    <row r="897" spans="1:8" s="59" customFormat="1" ht="15.75">
      <c r="A897" s="93"/>
      <c r="B897" s="1"/>
      <c r="C897" s="2"/>
      <c r="D897" s="56"/>
      <c r="E897" s="58"/>
      <c r="H897" s="92"/>
    </row>
    <row r="898" spans="1:8" s="59" customFormat="1" ht="15.75">
      <c r="A898" s="93"/>
      <c r="B898" s="1"/>
      <c r="C898" s="2"/>
      <c r="D898" s="56"/>
      <c r="E898" s="58"/>
      <c r="H898" s="92"/>
    </row>
    <row r="899" spans="1:8" s="59" customFormat="1" ht="15.75">
      <c r="A899" s="93"/>
      <c r="B899" s="1"/>
      <c r="C899" s="2"/>
      <c r="D899" s="56"/>
      <c r="E899" s="58"/>
      <c r="H899" s="92"/>
    </row>
    <row r="900" spans="1:8" s="59" customFormat="1" ht="15.75">
      <c r="A900" s="93"/>
      <c r="B900" s="1"/>
      <c r="C900" s="2"/>
      <c r="D900" s="56"/>
      <c r="E900" s="58"/>
      <c r="H900" s="92"/>
    </row>
    <row r="901" spans="1:8" s="59" customFormat="1" ht="15.75">
      <c r="A901" s="93"/>
      <c r="B901" s="1"/>
      <c r="C901" s="2"/>
      <c r="D901" s="56"/>
      <c r="E901" s="58"/>
      <c r="H901" s="92"/>
    </row>
    <row r="902" spans="1:8" s="59" customFormat="1" ht="15.75">
      <c r="A902" s="93"/>
      <c r="B902" s="1"/>
      <c r="C902" s="2"/>
      <c r="D902" s="56"/>
      <c r="E902" s="58"/>
      <c r="H902" s="92"/>
    </row>
    <row r="903" spans="1:8" s="59" customFormat="1" ht="15.75">
      <c r="A903" s="93"/>
      <c r="B903" s="1"/>
      <c r="C903" s="2"/>
      <c r="D903" s="56"/>
      <c r="E903" s="58"/>
      <c r="H903" s="92"/>
    </row>
    <row r="904" spans="1:8" s="59" customFormat="1" ht="15.75">
      <c r="A904" s="93"/>
      <c r="B904" s="1"/>
      <c r="C904" s="2"/>
      <c r="D904" s="56"/>
      <c r="E904" s="58"/>
      <c r="H904" s="92"/>
    </row>
    <row r="905" spans="1:8" s="59" customFormat="1" ht="15.75">
      <c r="A905" s="93"/>
      <c r="B905" s="1"/>
      <c r="C905" s="2"/>
      <c r="D905" s="56"/>
      <c r="E905" s="58"/>
      <c r="H905" s="92"/>
    </row>
    <row r="906" spans="1:8" s="59" customFormat="1" ht="15.75">
      <c r="A906" s="93"/>
      <c r="B906" s="1"/>
      <c r="C906" s="2"/>
      <c r="D906" s="56"/>
      <c r="E906" s="58"/>
      <c r="H906" s="92"/>
    </row>
    <row r="907" spans="1:8" s="59" customFormat="1" ht="15.75">
      <c r="A907" s="93"/>
      <c r="B907" s="1"/>
      <c r="C907" s="2"/>
      <c r="D907" s="56"/>
      <c r="E907" s="58"/>
      <c r="H907" s="92"/>
    </row>
    <row r="908" spans="1:8" s="59" customFormat="1" ht="15.75">
      <c r="A908" s="93"/>
      <c r="B908" s="1"/>
      <c r="C908" s="2"/>
      <c r="D908" s="56"/>
      <c r="E908" s="58"/>
      <c r="H908" s="92"/>
    </row>
    <row r="909" spans="1:8" s="59" customFormat="1" ht="15.75">
      <c r="A909" s="93"/>
      <c r="B909" s="1"/>
      <c r="C909" s="2"/>
      <c r="D909" s="56"/>
      <c r="E909" s="58"/>
      <c r="H909" s="92"/>
    </row>
    <row r="910" spans="1:8" s="59" customFormat="1" ht="15.75">
      <c r="A910" s="93"/>
      <c r="B910" s="1"/>
      <c r="C910" s="2"/>
      <c r="D910" s="56"/>
      <c r="E910" s="58"/>
      <c r="H910" s="92"/>
    </row>
    <row r="911" spans="1:8" s="59" customFormat="1" ht="15.75">
      <c r="A911" s="93"/>
      <c r="B911" s="1"/>
      <c r="C911" s="2"/>
      <c r="D911" s="56"/>
      <c r="E911" s="58"/>
      <c r="H911" s="92"/>
    </row>
    <row r="912" spans="1:8" s="59" customFormat="1" ht="15.75">
      <c r="A912" s="93"/>
      <c r="B912" s="1"/>
      <c r="C912" s="2"/>
      <c r="D912" s="56"/>
      <c r="E912" s="58"/>
      <c r="H912" s="92"/>
    </row>
    <row r="913" spans="1:8" s="59" customFormat="1" ht="15.75">
      <c r="A913" s="93"/>
      <c r="B913" s="1"/>
      <c r="C913" s="2"/>
      <c r="D913" s="56"/>
      <c r="E913" s="58"/>
      <c r="H913" s="92"/>
    </row>
    <row r="914" spans="1:8" s="59" customFormat="1" ht="15.75">
      <c r="A914" s="93"/>
      <c r="B914" s="1"/>
      <c r="C914" s="2"/>
      <c r="D914" s="56"/>
      <c r="E914" s="58"/>
      <c r="H914" s="92"/>
    </row>
    <row r="915" spans="1:8" s="59" customFormat="1" ht="15.75">
      <c r="A915" s="93"/>
      <c r="B915" s="1"/>
      <c r="C915" s="2"/>
      <c r="D915" s="56"/>
      <c r="E915" s="58"/>
      <c r="H915" s="92"/>
    </row>
    <row r="916" spans="1:8" s="59" customFormat="1" ht="15.75">
      <c r="A916" s="93"/>
      <c r="B916" s="1"/>
      <c r="C916" s="2"/>
      <c r="D916" s="56"/>
      <c r="E916" s="58"/>
      <c r="H916" s="92"/>
    </row>
    <row r="917" spans="1:8" s="59" customFormat="1" ht="15.75">
      <c r="A917" s="93"/>
      <c r="B917" s="1"/>
      <c r="C917" s="2"/>
      <c r="D917" s="56"/>
      <c r="E917" s="58"/>
      <c r="H917" s="92"/>
    </row>
    <row r="918" spans="1:8" s="59" customFormat="1" ht="15.75">
      <c r="A918" s="93"/>
      <c r="B918" s="1"/>
      <c r="C918" s="2"/>
      <c r="D918" s="56"/>
      <c r="E918" s="58"/>
      <c r="H918" s="92"/>
    </row>
    <row r="919" spans="1:8" s="59" customFormat="1" ht="15.75">
      <c r="A919" s="93"/>
      <c r="B919" s="1"/>
      <c r="C919" s="2"/>
      <c r="D919" s="56"/>
      <c r="E919" s="58"/>
      <c r="H919" s="92"/>
    </row>
    <row r="920" spans="1:8" s="59" customFormat="1" ht="15.75">
      <c r="A920" s="93"/>
      <c r="B920" s="1"/>
      <c r="C920" s="2"/>
      <c r="D920" s="56"/>
      <c r="E920" s="58"/>
      <c r="H920" s="92"/>
    </row>
    <row r="921" spans="1:8" s="59" customFormat="1" ht="15.75">
      <c r="A921" s="93"/>
      <c r="B921" s="1"/>
      <c r="C921" s="2"/>
      <c r="D921" s="56"/>
      <c r="E921" s="58"/>
      <c r="H921" s="92"/>
    </row>
    <row r="922" spans="1:8" s="59" customFormat="1" ht="15.75">
      <c r="A922" s="93"/>
      <c r="B922" s="1"/>
      <c r="C922" s="2"/>
      <c r="D922" s="56"/>
      <c r="E922" s="58"/>
      <c r="H922" s="92"/>
    </row>
    <row r="923" spans="1:8" s="59" customFormat="1" ht="15.75">
      <c r="A923" s="93"/>
      <c r="B923" s="1"/>
      <c r="C923" s="2"/>
      <c r="D923" s="56"/>
      <c r="E923" s="58"/>
      <c r="H923" s="92"/>
    </row>
    <row r="924" spans="1:8" s="59" customFormat="1" ht="15.75">
      <c r="A924" s="93"/>
      <c r="B924" s="1"/>
      <c r="C924" s="2"/>
      <c r="D924" s="56"/>
      <c r="E924" s="58"/>
      <c r="H924" s="92"/>
    </row>
    <row r="925" spans="1:8" s="59" customFormat="1" ht="15.75">
      <c r="A925" s="93"/>
      <c r="B925" s="1"/>
      <c r="C925" s="2"/>
      <c r="D925" s="56"/>
      <c r="E925" s="58"/>
      <c r="H925" s="92"/>
    </row>
    <row r="926" spans="1:8" s="59" customFormat="1" ht="15.75">
      <c r="A926" s="93"/>
      <c r="B926" s="1"/>
      <c r="C926" s="2"/>
      <c r="D926" s="56"/>
      <c r="E926" s="58"/>
      <c r="H926" s="92"/>
    </row>
    <row r="927" spans="1:8" s="59" customFormat="1" ht="15.75">
      <c r="A927" s="93"/>
      <c r="B927" s="1"/>
      <c r="C927" s="2"/>
      <c r="D927" s="56"/>
      <c r="E927" s="58"/>
      <c r="H927" s="92"/>
    </row>
    <row r="928" spans="1:8" s="59" customFormat="1" ht="15.75">
      <c r="A928" s="93"/>
      <c r="B928" s="1"/>
      <c r="C928" s="2"/>
      <c r="D928" s="56"/>
      <c r="E928" s="58"/>
      <c r="H928" s="92"/>
    </row>
    <row r="929" spans="1:8" s="59" customFormat="1" ht="15.75">
      <c r="A929" s="93"/>
      <c r="B929" s="1"/>
      <c r="C929" s="2"/>
      <c r="D929" s="56"/>
      <c r="E929" s="58"/>
      <c r="H929" s="92"/>
    </row>
    <row r="930" spans="1:8" s="59" customFormat="1" ht="15.75">
      <c r="A930" s="93"/>
      <c r="B930" s="1"/>
      <c r="C930" s="2"/>
      <c r="D930" s="56"/>
      <c r="E930" s="58"/>
      <c r="H930" s="92"/>
    </row>
    <row r="931" spans="1:8" s="59" customFormat="1" ht="15.75">
      <c r="A931" s="93"/>
      <c r="B931" s="1"/>
      <c r="C931" s="2"/>
      <c r="D931" s="56"/>
      <c r="E931" s="58"/>
      <c r="H931" s="92"/>
    </row>
    <row r="932" spans="1:8" s="59" customFormat="1" ht="15.75">
      <c r="A932" s="93"/>
      <c r="B932" s="1"/>
      <c r="C932" s="2"/>
      <c r="D932" s="56"/>
      <c r="E932" s="58"/>
      <c r="H932" s="92"/>
    </row>
    <row r="933" spans="1:8" s="59" customFormat="1" ht="15.75">
      <c r="A933" s="93"/>
      <c r="B933" s="1"/>
      <c r="C933" s="2"/>
      <c r="D933" s="56"/>
      <c r="E933" s="58"/>
      <c r="H933" s="92"/>
    </row>
    <row r="934" spans="1:8" s="59" customFormat="1" ht="15.75">
      <c r="A934" s="93"/>
      <c r="B934" s="1"/>
      <c r="C934" s="2"/>
      <c r="D934" s="56"/>
      <c r="E934" s="58"/>
      <c r="H934" s="92"/>
    </row>
    <row r="935" spans="1:8" s="59" customFormat="1" ht="15.75">
      <c r="A935" s="93"/>
      <c r="B935" s="1"/>
      <c r="C935" s="2"/>
      <c r="D935" s="56"/>
      <c r="E935" s="58"/>
      <c r="H935" s="92"/>
    </row>
    <row r="936" spans="1:8" s="59" customFormat="1" ht="15.75">
      <c r="A936" s="93"/>
      <c r="B936" s="1"/>
      <c r="C936" s="2"/>
      <c r="D936" s="56"/>
      <c r="E936" s="58"/>
      <c r="H936" s="92"/>
    </row>
    <row r="937" spans="1:8" s="59" customFormat="1" ht="15.75">
      <c r="A937" s="93"/>
      <c r="B937" s="1"/>
      <c r="C937" s="2"/>
      <c r="D937" s="56"/>
      <c r="E937" s="58"/>
      <c r="H937" s="92"/>
    </row>
    <row r="938" spans="1:8" s="59" customFormat="1" ht="15.75">
      <c r="A938" s="93"/>
      <c r="B938" s="1"/>
      <c r="C938" s="2"/>
      <c r="D938" s="56"/>
      <c r="E938" s="58"/>
      <c r="H938" s="92"/>
    </row>
    <row r="939" spans="1:8" s="59" customFormat="1" ht="15.75">
      <c r="A939" s="93"/>
      <c r="B939" s="1"/>
      <c r="C939" s="2"/>
      <c r="D939" s="56"/>
      <c r="E939" s="58"/>
      <c r="H939" s="92"/>
    </row>
    <row r="940" spans="1:8" s="59" customFormat="1" ht="15.75">
      <c r="A940" s="93"/>
      <c r="B940" s="1"/>
      <c r="C940" s="2"/>
      <c r="D940" s="56"/>
      <c r="E940" s="58"/>
      <c r="H940" s="92"/>
    </row>
    <row r="941" spans="1:8" s="59" customFormat="1" ht="15.75">
      <c r="A941" s="93"/>
      <c r="B941" s="1"/>
      <c r="C941" s="2"/>
      <c r="D941" s="56"/>
      <c r="E941" s="58"/>
      <c r="H941" s="92"/>
    </row>
    <row r="942" spans="1:8" s="59" customFormat="1" ht="15.75">
      <c r="A942" s="93"/>
      <c r="B942" s="1"/>
      <c r="C942" s="2"/>
      <c r="D942" s="56"/>
      <c r="E942" s="58"/>
      <c r="H942" s="92"/>
    </row>
    <row r="943" spans="1:8" s="59" customFormat="1" ht="15.75">
      <c r="A943" s="93"/>
      <c r="B943" s="1"/>
      <c r="C943" s="2"/>
      <c r="D943" s="56"/>
      <c r="E943" s="58"/>
      <c r="H943" s="92"/>
    </row>
    <row r="944" spans="1:8" s="59" customFormat="1" ht="15.75">
      <c r="A944" s="93"/>
      <c r="B944" s="1"/>
      <c r="C944" s="2"/>
      <c r="D944" s="56"/>
      <c r="E944" s="58"/>
      <c r="H944" s="92"/>
    </row>
    <row r="945" spans="1:8" s="59" customFormat="1" ht="15.75">
      <c r="A945" s="93"/>
      <c r="B945" s="1"/>
      <c r="C945" s="2"/>
      <c r="D945" s="56"/>
      <c r="E945" s="58"/>
      <c r="H945" s="92"/>
    </row>
    <row r="946" spans="1:8" s="59" customFormat="1" ht="15.75">
      <c r="A946" s="93"/>
      <c r="B946" s="1"/>
      <c r="C946" s="2"/>
      <c r="D946" s="56"/>
      <c r="E946" s="58"/>
      <c r="H946" s="92"/>
    </row>
    <row r="947" spans="1:8" s="59" customFormat="1" ht="15.75">
      <c r="A947" s="93"/>
      <c r="B947" s="1"/>
      <c r="C947" s="2"/>
      <c r="D947" s="56"/>
      <c r="E947" s="58"/>
      <c r="H947" s="92"/>
    </row>
    <row r="948" spans="1:8" s="59" customFormat="1" ht="15.75">
      <c r="A948" s="93"/>
      <c r="B948" s="1"/>
      <c r="C948" s="2"/>
      <c r="D948" s="56"/>
      <c r="E948" s="58"/>
      <c r="H948" s="92"/>
    </row>
    <row r="949" spans="1:8" s="59" customFormat="1" ht="15.75">
      <c r="A949" s="93"/>
      <c r="B949" s="1"/>
      <c r="C949" s="2"/>
      <c r="D949" s="56"/>
      <c r="E949" s="58"/>
      <c r="H949" s="92"/>
    </row>
    <row r="950" spans="1:8" s="59" customFormat="1" ht="15.75">
      <c r="A950" s="93"/>
      <c r="B950" s="1"/>
      <c r="C950" s="2"/>
      <c r="D950" s="56"/>
      <c r="E950" s="58"/>
      <c r="H950" s="92"/>
    </row>
    <row r="951" spans="1:8" s="59" customFormat="1" ht="15.75">
      <c r="A951" s="93"/>
      <c r="B951" s="1"/>
      <c r="C951" s="2"/>
      <c r="D951" s="56"/>
      <c r="E951" s="58"/>
      <c r="H951" s="92"/>
    </row>
    <row r="952" spans="1:8" s="59" customFormat="1" ht="15.75">
      <c r="A952" s="93"/>
      <c r="B952" s="1"/>
      <c r="C952" s="2"/>
      <c r="D952" s="56"/>
      <c r="E952" s="58"/>
      <c r="H952" s="92"/>
    </row>
    <row r="953" spans="1:8" s="59" customFormat="1" ht="15.75">
      <c r="A953" s="93"/>
      <c r="B953" s="1"/>
      <c r="C953" s="2"/>
      <c r="D953" s="56"/>
      <c r="E953" s="58"/>
      <c r="H953" s="92"/>
    </row>
    <row r="954" spans="1:8" s="59" customFormat="1" ht="15.75">
      <c r="A954" s="93"/>
      <c r="B954" s="1"/>
      <c r="C954" s="2"/>
      <c r="D954" s="56"/>
      <c r="E954" s="58"/>
      <c r="H954" s="92"/>
    </row>
    <row r="955" spans="1:8" s="59" customFormat="1" ht="15.75">
      <c r="A955" s="93"/>
      <c r="B955" s="1"/>
      <c r="C955" s="2"/>
      <c r="D955" s="56"/>
      <c r="E955" s="58"/>
      <c r="H955" s="92"/>
    </row>
    <row r="956" spans="1:8" s="59" customFormat="1" ht="15.75">
      <c r="A956" s="93"/>
      <c r="B956" s="1"/>
      <c r="C956" s="2"/>
      <c r="D956" s="56"/>
      <c r="E956" s="58"/>
      <c r="H956" s="92"/>
    </row>
    <row r="957" spans="1:8" s="59" customFormat="1" ht="15.75">
      <c r="A957" s="93"/>
      <c r="B957" s="1"/>
      <c r="C957" s="2"/>
      <c r="D957" s="56"/>
      <c r="E957" s="58"/>
      <c r="H957" s="92"/>
    </row>
    <row r="958" spans="1:8" s="59" customFormat="1" ht="15.75">
      <c r="A958" s="93"/>
      <c r="B958" s="1"/>
      <c r="C958" s="2"/>
      <c r="D958" s="56"/>
      <c r="E958" s="58"/>
      <c r="H958" s="92"/>
    </row>
    <row r="959" spans="1:8" s="59" customFormat="1" ht="15.75">
      <c r="A959" s="93"/>
      <c r="B959" s="1"/>
      <c r="C959" s="2"/>
      <c r="D959" s="56"/>
      <c r="E959" s="58"/>
      <c r="H959" s="92"/>
    </row>
    <row r="960" spans="1:8" s="59" customFormat="1" ht="15.75">
      <c r="A960" s="93"/>
      <c r="B960" s="1"/>
      <c r="C960" s="2"/>
      <c r="D960" s="56"/>
      <c r="E960" s="58"/>
      <c r="H960" s="92"/>
    </row>
    <row r="961" spans="1:8" s="59" customFormat="1" ht="15.75">
      <c r="A961" s="93"/>
      <c r="B961" s="1"/>
      <c r="C961" s="2"/>
      <c r="D961" s="56"/>
      <c r="E961" s="58"/>
      <c r="H961" s="92"/>
    </row>
    <row r="962" spans="1:8" s="59" customFormat="1" ht="15.75">
      <c r="A962" s="93"/>
      <c r="B962" s="1"/>
      <c r="C962" s="2"/>
      <c r="D962" s="56"/>
      <c r="E962" s="58"/>
      <c r="H962" s="92"/>
    </row>
    <row r="963" spans="1:8" s="59" customFormat="1" ht="15.75">
      <c r="A963" s="93"/>
      <c r="B963" s="1"/>
      <c r="C963" s="2"/>
      <c r="D963" s="56"/>
      <c r="E963" s="58"/>
      <c r="H963" s="92"/>
    </row>
    <row r="964" spans="1:8" s="59" customFormat="1" ht="15.75">
      <c r="A964" s="93"/>
      <c r="B964" s="1"/>
      <c r="C964" s="2"/>
      <c r="D964" s="56"/>
      <c r="E964" s="58"/>
      <c r="H964" s="92"/>
    </row>
    <row r="965" spans="1:8" s="59" customFormat="1" ht="15.75">
      <c r="A965" s="93"/>
      <c r="B965" s="1"/>
      <c r="C965" s="2"/>
      <c r="D965" s="56"/>
      <c r="E965" s="58"/>
      <c r="H965" s="92"/>
    </row>
    <row r="966" spans="1:8" s="59" customFormat="1" ht="15.75">
      <c r="A966" s="93"/>
      <c r="B966" s="1"/>
      <c r="C966" s="2"/>
      <c r="D966" s="56"/>
      <c r="E966" s="58"/>
      <c r="H966" s="92"/>
    </row>
    <row r="967" spans="1:8" s="59" customFormat="1" ht="15.75">
      <c r="A967" s="93"/>
      <c r="B967" s="1"/>
      <c r="C967" s="2"/>
      <c r="D967" s="56"/>
      <c r="E967" s="58"/>
      <c r="H967" s="92"/>
    </row>
    <row r="968" spans="1:8" s="59" customFormat="1" ht="15.75">
      <c r="A968" s="93"/>
      <c r="B968" s="1"/>
      <c r="C968" s="2"/>
      <c r="D968" s="56"/>
      <c r="E968" s="58"/>
      <c r="H968" s="92"/>
    </row>
    <row r="969" spans="1:8" s="59" customFormat="1" ht="15.75">
      <c r="A969" s="93"/>
      <c r="B969" s="1"/>
      <c r="C969" s="2"/>
      <c r="D969" s="56"/>
      <c r="E969" s="58"/>
      <c r="H969" s="92"/>
    </row>
    <row r="970" spans="1:8" s="59" customFormat="1" ht="15.75">
      <c r="A970" s="93"/>
      <c r="B970" s="1"/>
      <c r="C970" s="2"/>
      <c r="D970" s="56"/>
      <c r="E970" s="58"/>
      <c r="H970" s="92"/>
    </row>
    <row r="971" spans="1:8" s="59" customFormat="1" ht="15.75">
      <c r="A971" s="93"/>
      <c r="B971" s="1"/>
      <c r="C971" s="2"/>
      <c r="D971" s="56"/>
      <c r="E971" s="58"/>
      <c r="H971" s="92"/>
    </row>
    <row r="972" spans="1:8" s="59" customFormat="1" ht="15.75">
      <c r="A972" s="93"/>
      <c r="B972" s="1"/>
      <c r="C972" s="2"/>
      <c r="D972" s="56"/>
      <c r="E972" s="58"/>
      <c r="H972" s="92"/>
    </row>
    <row r="973" spans="1:8" s="59" customFormat="1" ht="15.75">
      <c r="A973" s="93"/>
      <c r="B973" s="1"/>
      <c r="C973" s="2"/>
      <c r="D973" s="56"/>
      <c r="E973" s="58"/>
      <c r="H973" s="92"/>
    </row>
    <row r="974" spans="1:8" s="59" customFormat="1" ht="15.75">
      <c r="A974" s="93"/>
      <c r="B974" s="1"/>
      <c r="C974" s="2"/>
      <c r="D974" s="56"/>
      <c r="E974" s="58"/>
      <c r="H974" s="92"/>
    </row>
    <row r="975" spans="1:8" s="59" customFormat="1" ht="15.75">
      <c r="A975" s="93"/>
      <c r="B975" s="1"/>
      <c r="C975" s="2"/>
      <c r="D975" s="56"/>
      <c r="E975" s="58"/>
      <c r="H975" s="92"/>
    </row>
    <row r="976" spans="1:8" s="59" customFormat="1" ht="15.75">
      <c r="A976" s="93"/>
      <c r="B976" s="1"/>
      <c r="C976" s="2"/>
      <c r="D976" s="56"/>
      <c r="E976" s="58"/>
      <c r="H976" s="92"/>
    </row>
    <row r="977" spans="1:8" s="59" customFormat="1" ht="15.75">
      <c r="A977" s="93"/>
      <c r="B977" s="1"/>
      <c r="C977" s="2"/>
      <c r="D977" s="56"/>
      <c r="E977" s="58"/>
      <c r="H977" s="92"/>
    </row>
    <row r="978" spans="1:8" s="59" customFormat="1" ht="15.75">
      <c r="A978" s="93"/>
      <c r="B978" s="1"/>
      <c r="C978" s="2"/>
      <c r="D978" s="56"/>
      <c r="E978" s="58"/>
      <c r="H978" s="92"/>
    </row>
    <row r="979" spans="1:8" s="59" customFormat="1" ht="15.75">
      <c r="A979" s="93"/>
      <c r="B979" s="1"/>
      <c r="C979" s="2"/>
      <c r="D979" s="56"/>
      <c r="E979" s="58"/>
      <c r="H979" s="92"/>
    </row>
    <row r="980" spans="1:8" s="59" customFormat="1" ht="15.75">
      <c r="A980" s="93"/>
      <c r="B980" s="1"/>
      <c r="C980" s="2"/>
      <c r="D980" s="56"/>
      <c r="E980" s="58"/>
      <c r="H980" s="92"/>
    </row>
    <row r="981" spans="1:8" s="59" customFormat="1" ht="15.75">
      <c r="A981" s="93"/>
      <c r="B981" s="1"/>
      <c r="C981" s="2"/>
      <c r="D981" s="56"/>
      <c r="E981" s="58"/>
      <c r="H981" s="92"/>
    </row>
    <row r="982" spans="1:8" s="59" customFormat="1" ht="15.75">
      <c r="A982" s="93"/>
      <c r="B982" s="1"/>
      <c r="C982" s="2"/>
      <c r="D982" s="56"/>
      <c r="E982" s="58"/>
      <c r="H982" s="92"/>
    </row>
    <row r="983" spans="1:8" s="59" customFormat="1" ht="15.75">
      <c r="A983" s="93"/>
      <c r="B983" s="1"/>
      <c r="C983" s="2"/>
      <c r="D983" s="56"/>
      <c r="E983" s="58"/>
      <c r="H983" s="92"/>
    </row>
    <row r="984" spans="1:8" s="59" customFormat="1" ht="15.75">
      <c r="A984" s="93"/>
      <c r="B984" s="1"/>
      <c r="C984" s="2"/>
      <c r="D984" s="56"/>
      <c r="E984" s="58"/>
      <c r="H984" s="92"/>
    </row>
    <row r="985" spans="1:8" s="59" customFormat="1" ht="15.75">
      <c r="A985" s="93"/>
      <c r="B985" s="1"/>
      <c r="C985" s="2"/>
      <c r="D985" s="56"/>
      <c r="E985" s="58"/>
      <c r="H985" s="92"/>
    </row>
    <row r="986" spans="1:8" s="59" customFormat="1" ht="15.75">
      <c r="A986" s="93"/>
      <c r="B986" s="1"/>
      <c r="C986" s="2"/>
      <c r="D986" s="56"/>
      <c r="E986" s="58"/>
      <c r="H986" s="92"/>
    </row>
    <row r="987" spans="1:8" s="59" customFormat="1" ht="15.75">
      <c r="A987" s="93"/>
      <c r="B987" s="1"/>
      <c r="C987" s="2"/>
      <c r="D987" s="56"/>
      <c r="E987" s="58"/>
      <c r="H987" s="92"/>
    </row>
    <row r="988" spans="1:8" s="59" customFormat="1" ht="15.75">
      <c r="A988" s="93"/>
      <c r="B988" s="1"/>
      <c r="C988" s="2"/>
      <c r="D988" s="56"/>
      <c r="E988" s="58"/>
      <c r="H988" s="92"/>
    </row>
    <row r="989" spans="1:8" s="59" customFormat="1" ht="15.75">
      <c r="A989" s="93"/>
      <c r="B989" s="1"/>
      <c r="C989" s="2"/>
      <c r="D989" s="56"/>
      <c r="E989" s="58"/>
      <c r="H989" s="92"/>
    </row>
    <row r="990" spans="1:8" s="59" customFormat="1" ht="15.75">
      <c r="A990" s="93"/>
      <c r="B990" s="1"/>
      <c r="C990" s="2"/>
      <c r="D990" s="56"/>
      <c r="E990" s="58"/>
      <c r="H990" s="92"/>
    </row>
    <row r="991" spans="1:8" s="59" customFormat="1" ht="15.75">
      <c r="A991" s="93"/>
      <c r="B991" s="1"/>
      <c r="C991" s="2"/>
      <c r="D991" s="56"/>
      <c r="E991" s="58"/>
      <c r="H991" s="92"/>
    </row>
    <row r="992" spans="1:8" s="59" customFormat="1" ht="15.75">
      <c r="A992" s="93"/>
      <c r="B992" s="1"/>
      <c r="C992" s="2"/>
      <c r="D992" s="56"/>
      <c r="E992" s="58"/>
      <c r="H992" s="92"/>
    </row>
    <row r="993" spans="1:8" s="59" customFormat="1" ht="15.75">
      <c r="A993" s="93"/>
      <c r="B993" s="1"/>
      <c r="C993" s="2"/>
      <c r="D993" s="56"/>
      <c r="E993" s="58"/>
      <c r="H993" s="92"/>
    </row>
    <row r="994" spans="1:8" s="59" customFormat="1" ht="15.75">
      <c r="A994" s="93"/>
      <c r="B994" s="1"/>
      <c r="C994" s="2"/>
      <c r="D994" s="56"/>
      <c r="E994" s="58"/>
      <c r="H994" s="92"/>
    </row>
    <row r="995" spans="1:8" s="59" customFormat="1" ht="15.75">
      <c r="A995" s="93"/>
      <c r="B995" s="1"/>
      <c r="C995" s="2"/>
      <c r="D995" s="56"/>
      <c r="E995" s="58"/>
      <c r="H995" s="92"/>
    </row>
    <row r="996" spans="1:8" s="59" customFormat="1" ht="15.75">
      <c r="A996" s="93"/>
      <c r="B996" s="1"/>
      <c r="C996" s="2"/>
      <c r="D996" s="56"/>
      <c r="E996" s="58"/>
      <c r="H996" s="92"/>
    </row>
    <row r="997" spans="1:8" s="59" customFormat="1" ht="15.75">
      <c r="A997" s="93"/>
      <c r="B997" s="1"/>
      <c r="C997" s="2"/>
      <c r="D997" s="56"/>
      <c r="E997" s="58"/>
      <c r="H997" s="92"/>
    </row>
    <row r="998" spans="1:8" s="59" customFormat="1" ht="15.75">
      <c r="A998" s="93"/>
      <c r="B998" s="1"/>
      <c r="C998" s="2"/>
      <c r="D998" s="56"/>
      <c r="E998" s="58"/>
      <c r="H998" s="92"/>
    </row>
    <row r="999" spans="1:8" s="59" customFormat="1" ht="15.75">
      <c r="A999" s="93"/>
      <c r="B999" s="1"/>
      <c r="C999" s="2"/>
      <c r="D999" s="56"/>
      <c r="E999" s="58"/>
      <c r="H999" s="92"/>
    </row>
    <row r="1000" spans="1:8" s="59" customFormat="1" ht="15.75">
      <c r="A1000" s="93"/>
      <c r="B1000" s="1"/>
      <c r="C1000" s="2"/>
      <c r="D1000" s="56"/>
      <c r="E1000" s="58"/>
      <c r="H1000" s="92"/>
    </row>
    <row r="1001" spans="1:8" s="59" customFormat="1" ht="15.75">
      <c r="A1001" s="93"/>
      <c r="B1001" s="1"/>
      <c r="C1001" s="2"/>
      <c r="D1001" s="56"/>
      <c r="E1001" s="58"/>
      <c r="H1001" s="92"/>
    </row>
    <row r="1002" spans="1:8" s="59" customFormat="1" ht="15.75">
      <c r="A1002" s="93"/>
      <c r="B1002" s="1"/>
      <c r="C1002" s="2"/>
      <c r="D1002" s="56"/>
      <c r="E1002" s="58"/>
      <c r="H1002" s="92"/>
    </row>
    <row r="1003" spans="1:8" s="59" customFormat="1" ht="15.75">
      <c r="A1003" s="93"/>
      <c r="B1003" s="1"/>
      <c r="C1003" s="2"/>
      <c r="D1003" s="56"/>
      <c r="E1003" s="58"/>
      <c r="H1003" s="92"/>
    </row>
    <row r="1004" spans="1:8" s="59" customFormat="1" ht="15.75">
      <c r="A1004" s="93"/>
      <c r="B1004" s="1"/>
      <c r="C1004" s="2"/>
      <c r="D1004" s="56"/>
      <c r="E1004" s="58"/>
      <c r="H1004" s="92"/>
    </row>
    <row r="1005" spans="1:8" s="59" customFormat="1" ht="15.75">
      <c r="A1005" s="93"/>
      <c r="B1005" s="1"/>
      <c r="C1005" s="2"/>
      <c r="D1005" s="56"/>
      <c r="E1005" s="58"/>
      <c r="H1005" s="92"/>
    </row>
    <row r="1006" spans="1:8" s="59" customFormat="1" ht="15.75">
      <c r="A1006" s="93"/>
      <c r="B1006" s="1"/>
      <c r="C1006" s="2"/>
      <c r="D1006" s="56"/>
      <c r="E1006" s="58"/>
      <c r="H1006" s="92"/>
    </row>
    <row r="1007" spans="1:8" s="59" customFormat="1" ht="15.75">
      <c r="A1007" s="93"/>
      <c r="B1007" s="1"/>
      <c r="C1007" s="2"/>
      <c r="D1007" s="56"/>
      <c r="E1007" s="58"/>
      <c r="H1007" s="92"/>
    </row>
    <row r="1008" spans="1:8" s="59" customFormat="1" ht="15.75">
      <c r="A1008" s="93"/>
      <c r="B1008" s="1"/>
      <c r="C1008" s="2"/>
      <c r="D1008" s="56"/>
      <c r="E1008" s="58"/>
      <c r="H1008" s="92"/>
    </row>
    <row r="1009" spans="1:8" s="59" customFormat="1" ht="15.75">
      <c r="A1009" s="93"/>
      <c r="B1009" s="1"/>
      <c r="C1009" s="2"/>
      <c r="D1009" s="56"/>
      <c r="E1009" s="58"/>
      <c r="H1009" s="92"/>
    </row>
    <row r="1010" spans="1:8" s="59" customFormat="1" ht="15.75">
      <c r="A1010" s="93"/>
      <c r="B1010" s="1"/>
      <c r="C1010" s="2"/>
      <c r="D1010" s="56"/>
      <c r="E1010" s="58"/>
      <c r="H1010" s="92"/>
    </row>
    <row r="1011" spans="1:8" s="59" customFormat="1" ht="15.75">
      <c r="A1011" s="93"/>
      <c r="B1011" s="1"/>
      <c r="C1011" s="2"/>
      <c r="D1011" s="56"/>
      <c r="E1011" s="58"/>
      <c r="H1011" s="92"/>
    </row>
    <row r="1012" spans="1:8" s="59" customFormat="1" ht="15.75">
      <c r="A1012" s="93"/>
      <c r="B1012" s="1"/>
      <c r="C1012" s="2"/>
      <c r="D1012" s="56"/>
      <c r="E1012" s="58"/>
      <c r="H1012" s="92"/>
    </row>
    <row r="1013" spans="1:8" s="59" customFormat="1" ht="15.75">
      <c r="A1013" s="93"/>
      <c r="B1013" s="1"/>
      <c r="C1013" s="2"/>
      <c r="D1013" s="56"/>
      <c r="E1013" s="58"/>
      <c r="H1013" s="92"/>
    </row>
    <row r="1014" spans="1:8" s="59" customFormat="1" ht="15.75">
      <c r="A1014" s="93"/>
      <c r="B1014" s="1"/>
      <c r="C1014" s="2"/>
      <c r="D1014" s="56"/>
      <c r="E1014" s="58"/>
      <c r="H1014" s="92"/>
    </row>
    <row r="1015" spans="1:8" s="59" customFormat="1" ht="15.75">
      <c r="A1015" s="93"/>
      <c r="B1015" s="1"/>
      <c r="C1015" s="2"/>
      <c r="D1015" s="56"/>
      <c r="E1015" s="58"/>
      <c r="H1015" s="92"/>
    </row>
    <row r="1016" spans="1:8" s="59" customFormat="1" ht="15.75">
      <c r="A1016" s="93"/>
      <c r="B1016" s="1"/>
      <c r="C1016" s="2"/>
      <c r="D1016" s="56"/>
      <c r="E1016" s="58"/>
      <c r="H1016" s="92"/>
    </row>
    <row r="1017" spans="1:8" s="59" customFormat="1" ht="15.75">
      <c r="A1017" s="93"/>
      <c r="B1017" s="1"/>
      <c r="C1017" s="2"/>
      <c r="D1017" s="56"/>
      <c r="E1017" s="58"/>
      <c r="H1017" s="92"/>
    </row>
    <row r="1018" spans="1:8" s="59" customFormat="1" ht="15.75">
      <c r="A1018" s="93"/>
      <c r="B1018" s="1"/>
      <c r="C1018" s="2"/>
      <c r="D1018" s="56"/>
      <c r="E1018" s="58"/>
      <c r="H1018" s="92"/>
    </row>
    <row r="1019" spans="1:8" s="59" customFormat="1" ht="15.75">
      <c r="A1019" s="93"/>
      <c r="B1019" s="1"/>
      <c r="C1019" s="2"/>
      <c r="D1019" s="56"/>
      <c r="E1019" s="58"/>
      <c r="H1019" s="92"/>
    </row>
    <row r="1020" spans="1:8" s="59" customFormat="1" ht="15.75">
      <c r="A1020" s="93"/>
      <c r="B1020" s="1"/>
      <c r="C1020" s="2"/>
      <c r="D1020" s="56"/>
      <c r="E1020" s="58"/>
      <c r="H1020" s="92"/>
    </row>
    <row r="1021" spans="1:8" s="59" customFormat="1" ht="15.75">
      <c r="A1021" s="93"/>
      <c r="B1021" s="1"/>
      <c r="C1021" s="2"/>
      <c r="D1021" s="56"/>
      <c r="E1021" s="58"/>
      <c r="H1021" s="92"/>
    </row>
    <row r="1022" spans="1:8" s="59" customFormat="1" ht="15.75">
      <c r="A1022" s="93"/>
      <c r="B1022" s="1"/>
      <c r="C1022" s="2"/>
      <c r="D1022" s="56"/>
      <c r="E1022" s="58"/>
      <c r="H1022" s="92"/>
    </row>
    <row r="1023" spans="1:8" s="59" customFormat="1" ht="15.75">
      <c r="A1023" s="93"/>
      <c r="B1023" s="1"/>
      <c r="C1023" s="2"/>
      <c r="D1023" s="56"/>
      <c r="E1023" s="58"/>
      <c r="H1023" s="92"/>
    </row>
    <row r="1024" spans="1:8" s="59" customFormat="1" ht="15.75">
      <c r="A1024" s="93"/>
      <c r="B1024" s="1"/>
      <c r="C1024" s="2"/>
      <c r="D1024" s="56"/>
      <c r="E1024" s="58"/>
      <c r="H1024" s="92"/>
    </row>
    <row r="1025" spans="1:8" s="59" customFormat="1" ht="15.75">
      <c r="A1025" s="93"/>
      <c r="B1025" s="1"/>
      <c r="C1025" s="2"/>
      <c r="D1025" s="56"/>
      <c r="E1025" s="58"/>
      <c r="H1025" s="92"/>
    </row>
    <row r="1026" spans="1:8" s="59" customFormat="1" ht="15.75">
      <c r="A1026" s="93"/>
      <c r="B1026" s="1"/>
      <c r="C1026" s="2"/>
      <c r="D1026" s="56"/>
      <c r="E1026" s="58"/>
      <c r="H1026" s="92"/>
    </row>
    <row r="1027" spans="1:8" s="59" customFormat="1" ht="15.75">
      <c r="A1027" s="93"/>
      <c r="B1027" s="1"/>
      <c r="C1027" s="2"/>
      <c r="D1027" s="56"/>
      <c r="E1027" s="58"/>
      <c r="H1027" s="92"/>
    </row>
    <row r="1028" spans="1:8" s="59" customFormat="1" ht="15.75">
      <c r="A1028" s="93"/>
      <c r="B1028" s="1"/>
      <c r="C1028" s="2"/>
      <c r="D1028" s="56"/>
      <c r="E1028" s="58"/>
      <c r="H1028" s="92"/>
    </row>
    <row r="1029" spans="1:8" s="59" customFormat="1" ht="15.75">
      <c r="A1029" s="93"/>
      <c r="B1029" s="1"/>
      <c r="C1029" s="2"/>
      <c r="D1029" s="56"/>
      <c r="E1029" s="58"/>
      <c r="H1029" s="92"/>
    </row>
    <row r="1030" spans="1:8" s="59" customFormat="1" ht="15.75">
      <c r="A1030" s="93"/>
      <c r="B1030" s="1"/>
      <c r="C1030" s="2"/>
      <c r="D1030" s="56"/>
      <c r="E1030" s="58"/>
      <c r="H1030" s="92"/>
    </row>
    <row r="1031" spans="1:8" s="59" customFormat="1" ht="15.75">
      <c r="A1031" s="93"/>
      <c r="B1031" s="1"/>
      <c r="C1031" s="2"/>
      <c r="D1031" s="56"/>
      <c r="E1031" s="58"/>
      <c r="H1031" s="92"/>
    </row>
    <row r="1032" spans="1:8" s="59" customFormat="1" ht="15.75">
      <c r="A1032" s="93"/>
      <c r="B1032" s="1"/>
      <c r="C1032" s="2"/>
      <c r="D1032" s="56"/>
      <c r="E1032" s="58"/>
      <c r="H1032" s="92"/>
    </row>
    <row r="1033" spans="1:8" s="59" customFormat="1" ht="15.75">
      <c r="A1033" s="93"/>
      <c r="B1033" s="1"/>
      <c r="C1033" s="2"/>
      <c r="D1033" s="56"/>
      <c r="E1033" s="58"/>
      <c r="H1033" s="92"/>
    </row>
    <row r="1034" spans="1:8" s="59" customFormat="1" ht="15.75">
      <c r="A1034" s="93"/>
      <c r="B1034" s="1"/>
      <c r="C1034" s="2"/>
      <c r="D1034" s="56"/>
      <c r="E1034" s="58"/>
      <c r="H1034" s="92"/>
    </row>
    <row r="1035" spans="1:8" s="59" customFormat="1" ht="15.75">
      <c r="A1035" s="93"/>
      <c r="B1035" s="1"/>
      <c r="C1035" s="2"/>
      <c r="D1035" s="56"/>
      <c r="E1035" s="58"/>
      <c r="H1035" s="92"/>
    </row>
    <row r="1036" spans="1:8" s="59" customFormat="1" ht="15.75">
      <c r="A1036" s="93"/>
      <c r="B1036" s="1"/>
      <c r="C1036" s="2"/>
      <c r="D1036" s="56"/>
      <c r="E1036" s="58"/>
      <c r="H1036" s="92"/>
    </row>
    <row r="1037" spans="1:8" s="59" customFormat="1" ht="15.75">
      <c r="A1037" s="93"/>
      <c r="B1037" s="1"/>
      <c r="C1037" s="2"/>
      <c r="D1037" s="56"/>
      <c r="E1037" s="58"/>
      <c r="H1037" s="92"/>
    </row>
    <row r="1038" spans="1:8" s="59" customFormat="1" ht="15.75">
      <c r="A1038" s="93"/>
      <c r="B1038" s="1"/>
      <c r="C1038" s="2"/>
      <c r="D1038" s="56"/>
      <c r="E1038" s="58"/>
      <c r="H1038" s="92"/>
    </row>
    <row r="1039" spans="1:8" s="59" customFormat="1" ht="15.75">
      <c r="A1039" s="93"/>
      <c r="B1039" s="1"/>
      <c r="C1039" s="2"/>
      <c r="D1039" s="56"/>
      <c r="E1039" s="58"/>
      <c r="H1039" s="92"/>
    </row>
    <row r="1040" spans="1:8" s="59" customFormat="1" ht="15.75">
      <c r="A1040" s="93"/>
      <c r="B1040" s="1"/>
      <c r="C1040" s="2"/>
      <c r="D1040" s="56"/>
      <c r="E1040" s="58"/>
      <c r="H1040" s="92"/>
    </row>
    <row r="1041" spans="1:8" s="59" customFormat="1" ht="15.75">
      <c r="A1041" s="93"/>
      <c r="B1041" s="1"/>
      <c r="C1041" s="2"/>
      <c r="D1041" s="56"/>
      <c r="E1041" s="58"/>
      <c r="H1041" s="92"/>
    </row>
    <row r="1042" spans="1:8" s="59" customFormat="1" ht="15.75">
      <c r="A1042" s="93"/>
      <c r="B1042" s="1"/>
      <c r="C1042" s="2"/>
      <c r="D1042" s="56"/>
      <c r="E1042" s="58"/>
      <c r="H1042" s="92"/>
    </row>
    <row r="1043" spans="1:8" s="59" customFormat="1" ht="15.75">
      <c r="A1043" s="93"/>
      <c r="B1043" s="1"/>
      <c r="C1043" s="2"/>
      <c r="D1043" s="56"/>
      <c r="E1043" s="58"/>
      <c r="H1043" s="92"/>
    </row>
    <row r="1044" spans="1:8" s="59" customFormat="1" ht="15.75">
      <c r="A1044" s="93"/>
      <c r="B1044" s="1"/>
      <c r="C1044" s="2"/>
      <c r="D1044" s="56"/>
      <c r="E1044" s="58"/>
      <c r="H1044" s="92"/>
    </row>
    <row r="1045" spans="1:8" s="59" customFormat="1" ht="15.75">
      <c r="A1045" s="93"/>
      <c r="B1045" s="1"/>
      <c r="C1045" s="2"/>
      <c r="D1045" s="56"/>
      <c r="E1045" s="58"/>
      <c r="H1045" s="92"/>
    </row>
    <row r="1046" spans="1:8" s="59" customFormat="1" ht="15.75">
      <c r="A1046" s="93"/>
      <c r="B1046" s="1"/>
      <c r="C1046" s="2"/>
      <c r="D1046" s="56"/>
      <c r="E1046" s="58"/>
      <c r="H1046" s="92"/>
    </row>
    <row r="1047" spans="1:8" s="59" customFormat="1" ht="15.75">
      <c r="A1047" s="93"/>
      <c r="B1047" s="1"/>
      <c r="C1047" s="2"/>
      <c r="D1047" s="56"/>
      <c r="E1047" s="58"/>
      <c r="H1047" s="92"/>
    </row>
    <row r="1048" spans="1:8" s="59" customFormat="1" ht="15.75">
      <c r="A1048" s="93"/>
      <c r="B1048" s="1"/>
      <c r="C1048" s="2"/>
      <c r="D1048" s="56"/>
      <c r="E1048" s="58"/>
      <c r="H1048" s="92"/>
    </row>
    <row r="1049" spans="1:8" s="59" customFormat="1" ht="15.75">
      <c r="A1049" s="93"/>
      <c r="B1049" s="1"/>
      <c r="C1049" s="2"/>
      <c r="D1049" s="56"/>
      <c r="E1049" s="58"/>
      <c r="H1049" s="92"/>
    </row>
    <row r="1050" spans="1:8" s="59" customFormat="1" ht="15.75">
      <c r="A1050" s="93"/>
      <c r="B1050" s="1"/>
      <c r="C1050" s="2"/>
      <c r="D1050" s="56"/>
      <c r="E1050" s="58"/>
      <c r="H1050" s="92"/>
    </row>
    <row r="1051" spans="1:8" s="59" customFormat="1" ht="15.75">
      <c r="A1051" s="93"/>
      <c r="B1051" s="1"/>
      <c r="C1051" s="2"/>
      <c r="D1051" s="56"/>
      <c r="E1051" s="58"/>
      <c r="H1051" s="92"/>
    </row>
    <row r="1052" spans="1:8" s="59" customFormat="1" ht="15.75">
      <c r="A1052" s="93"/>
      <c r="B1052" s="1"/>
      <c r="C1052" s="2"/>
      <c r="D1052" s="56"/>
      <c r="E1052" s="58"/>
      <c r="H1052" s="92"/>
    </row>
    <row r="1053" spans="1:8" s="59" customFormat="1" ht="15.75">
      <c r="A1053" s="93"/>
      <c r="B1053" s="1"/>
      <c r="C1053" s="2"/>
      <c r="D1053" s="56"/>
      <c r="E1053" s="58"/>
      <c r="H1053" s="92"/>
    </row>
    <row r="1054" spans="1:8" s="59" customFormat="1" ht="15.75">
      <c r="A1054" s="93"/>
      <c r="B1054" s="1"/>
      <c r="C1054" s="2"/>
      <c r="D1054" s="56"/>
      <c r="E1054" s="58"/>
      <c r="H1054" s="92"/>
    </row>
    <row r="1055" spans="1:8" s="59" customFormat="1" ht="15.75">
      <c r="A1055" s="93"/>
      <c r="B1055" s="1"/>
      <c r="C1055" s="2"/>
      <c r="D1055" s="56"/>
      <c r="E1055" s="58"/>
      <c r="H1055" s="92"/>
    </row>
    <row r="1056" spans="1:8" s="59" customFormat="1" ht="15.75">
      <c r="A1056" s="93"/>
      <c r="B1056" s="1"/>
      <c r="C1056" s="2"/>
      <c r="D1056" s="56"/>
      <c r="E1056" s="58"/>
      <c r="H1056" s="92"/>
    </row>
    <row r="1057" spans="1:8" s="59" customFormat="1" ht="15.75">
      <c r="A1057" s="93"/>
      <c r="B1057" s="1"/>
      <c r="C1057" s="2"/>
      <c r="D1057" s="56"/>
      <c r="E1057" s="58"/>
      <c r="H1057" s="92"/>
    </row>
    <row r="1058" spans="1:8" s="59" customFormat="1" ht="15.75">
      <c r="A1058" s="93"/>
      <c r="B1058" s="1"/>
      <c r="C1058" s="2"/>
      <c r="D1058" s="56"/>
      <c r="E1058" s="58"/>
      <c r="H1058" s="92"/>
    </row>
    <row r="1059" spans="1:8" s="59" customFormat="1" ht="15.75">
      <c r="A1059" s="93"/>
      <c r="B1059" s="1"/>
      <c r="C1059" s="2"/>
      <c r="D1059" s="56"/>
      <c r="E1059" s="58"/>
      <c r="H1059" s="92"/>
    </row>
    <row r="1060" spans="1:8" s="59" customFormat="1" ht="15.75">
      <c r="A1060" s="93"/>
      <c r="B1060" s="1"/>
      <c r="C1060" s="2"/>
      <c r="D1060" s="56"/>
      <c r="E1060" s="58"/>
      <c r="H1060" s="92"/>
    </row>
    <row r="1061" spans="1:8" s="59" customFormat="1" ht="15.75">
      <c r="A1061" s="93"/>
      <c r="B1061" s="1"/>
      <c r="C1061" s="2"/>
      <c r="D1061" s="56"/>
      <c r="E1061" s="58"/>
      <c r="H1061" s="92"/>
    </row>
    <row r="1062" spans="1:8" s="59" customFormat="1" ht="15.75">
      <c r="A1062" s="93"/>
      <c r="B1062" s="1"/>
      <c r="C1062" s="2"/>
      <c r="D1062" s="56"/>
      <c r="E1062" s="58"/>
      <c r="H1062" s="92"/>
    </row>
    <row r="1063" spans="1:8" s="59" customFormat="1" ht="15.75">
      <c r="A1063" s="93"/>
      <c r="B1063" s="1"/>
      <c r="C1063" s="2"/>
      <c r="D1063" s="56"/>
      <c r="E1063" s="58"/>
      <c r="H1063" s="92"/>
    </row>
    <row r="1064" spans="1:8" s="59" customFormat="1" ht="15.75">
      <c r="A1064" s="93"/>
      <c r="B1064" s="1"/>
      <c r="C1064" s="2"/>
      <c r="D1064" s="56"/>
      <c r="E1064" s="58"/>
      <c r="H1064" s="92"/>
    </row>
    <row r="1065" spans="1:8" s="59" customFormat="1" ht="15.75">
      <c r="A1065" s="93"/>
      <c r="B1065" s="1"/>
      <c r="C1065" s="2"/>
      <c r="D1065" s="56"/>
      <c r="E1065" s="58"/>
      <c r="H1065" s="92"/>
    </row>
    <row r="1066" spans="1:8" s="59" customFormat="1" ht="15.75">
      <c r="A1066" s="93"/>
      <c r="B1066" s="1"/>
      <c r="C1066" s="2"/>
      <c r="D1066" s="56"/>
      <c r="E1066" s="58"/>
      <c r="H1066" s="92"/>
    </row>
    <row r="1067" spans="1:8" s="59" customFormat="1" ht="15.75">
      <c r="A1067" s="93"/>
      <c r="B1067" s="1"/>
      <c r="C1067" s="2"/>
      <c r="D1067" s="56"/>
      <c r="E1067" s="58"/>
      <c r="H1067" s="92"/>
    </row>
    <row r="1068" spans="1:8" s="59" customFormat="1" ht="15.75">
      <c r="A1068" s="93"/>
      <c r="B1068" s="1"/>
      <c r="C1068" s="2"/>
      <c r="D1068" s="56"/>
      <c r="E1068" s="58"/>
      <c r="H1068" s="92"/>
    </row>
    <row r="1069" spans="1:8" s="59" customFormat="1" ht="15.75">
      <c r="A1069" s="93"/>
      <c r="B1069" s="1"/>
      <c r="C1069" s="2"/>
      <c r="D1069" s="56"/>
      <c r="E1069" s="58"/>
      <c r="H1069" s="92"/>
    </row>
    <row r="1070" spans="1:8" s="59" customFormat="1" ht="15.75">
      <c r="A1070" s="93"/>
      <c r="B1070" s="1"/>
      <c r="C1070" s="2"/>
      <c r="D1070" s="56"/>
      <c r="E1070" s="58"/>
      <c r="H1070" s="92"/>
    </row>
    <row r="1071" spans="1:8" s="59" customFormat="1" ht="15.75">
      <c r="A1071" s="93"/>
      <c r="B1071" s="1"/>
      <c r="C1071" s="2"/>
      <c r="D1071" s="56"/>
      <c r="E1071" s="58"/>
      <c r="H1071" s="92"/>
    </row>
    <row r="1072" spans="1:8" s="59" customFormat="1" ht="15.75">
      <c r="A1072" s="93"/>
      <c r="B1072" s="1"/>
      <c r="C1072" s="2"/>
      <c r="D1072" s="56"/>
      <c r="E1072" s="58"/>
      <c r="H1072" s="92"/>
    </row>
    <row r="1073" spans="1:8" s="59" customFormat="1" ht="15.75">
      <c r="A1073" s="93"/>
      <c r="B1073" s="1"/>
      <c r="C1073" s="2"/>
      <c r="D1073" s="56"/>
      <c r="E1073" s="58"/>
      <c r="H1073" s="92"/>
    </row>
    <row r="1074" spans="1:8" s="59" customFormat="1" ht="15.75">
      <c r="A1074" s="93"/>
      <c r="B1074" s="1"/>
      <c r="C1074" s="2"/>
      <c r="D1074" s="56"/>
      <c r="E1074" s="58"/>
      <c r="H1074" s="92"/>
    </row>
    <row r="1075" spans="1:8" s="59" customFormat="1" ht="15.75">
      <c r="A1075" s="93"/>
      <c r="B1075" s="1"/>
      <c r="C1075" s="2"/>
      <c r="D1075" s="56"/>
      <c r="E1075" s="58"/>
      <c r="H1075" s="92"/>
    </row>
    <row r="1076" spans="1:8" s="59" customFormat="1" ht="15.75">
      <c r="A1076" s="93"/>
      <c r="B1076" s="1"/>
      <c r="C1076" s="2"/>
      <c r="D1076" s="56"/>
      <c r="E1076" s="58"/>
      <c r="H1076" s="92"/>
    </row>
    <row r="1077" spans="1:8" s="59" customFormat="1" ht="15.75">
      <c r="A1077" s="93"/>
      <c r="B1077" s="1"/>
      <c r="C1077" s="2"/>
      <c r="D1077" s="56"/>
      <c r="E1077" s="58"/>
      <c r="H1077" s="92"/>
    </row>
    <row r="1078" spans="1:8" s="59" customFormat="1" ht="15.75">
      <c r="A1078" s="93"/>
      <c r="B1078" s="1"/>
      <c r="C1078" s="2"/>
      <c r="D1078" s="56"/>
      <c r="E1078" s="58"/>
      <c r="H1078" s="92"/>
    </row>
    <row r="1079" spans="1:8" s="59" customFormat="1" ht="15.75">
      <c r="A1079" s="93"/>
      <c r="B1079" s="1"/>
      <c r="C1079" s="2"/>
      <c r="D1079" s="56"/>
      <c r="E1079" s="58"/>
      <c r="H1079" s="92"/>
    </row>
    <row r="1080" spans="1:8" s="59" customFormat="1" ht="15.75">
      <c r="A1080" s="93"/>
      <c r="B1080" s="1"/>
      <c r="C1080" s="2"/>
      <c r="D1080" s="56"/>
      <c r="E1080" s="58"/>
      <c r="H1080" s="92"/>
    </row>
    <row r="1081" spans="1:8" s="59" customFormat="1" ht="15.75">
      <c r="A1081" s="93"/>
      <c r="B1081" s="1"/>
      <c r="C1081" s="2"/>
      <c r="D1081" s="56"/>
      <c r="E1081" s="58"/>
      <c r="H1081" s="92"/>
    </row>
    <row r="1082" spans="1:8" s="59" customFormat="1" ht="15.75">
      <c r="A1082" s="93"/>
      <c r="B1082" s="1"/>
      <c r="C1082" s="2"/>
      <c r="D1082" s="56"/>
      <c r="E1082" s="58"/>
      <c r="H1082" s="92"/>
    </row>
    <row r="1083" spans="1:8" s="59" customFormat="1" ht="15.75">
      <c r="A1083" s="93"/>
      <c r="B1083" s="1"/>
      <c r="C1083" s="2"/>
      <c r="D1083" s="56"/>
      <c r="E1083" s="58"/>
      <c r="H1083" s="92"/>
    </row>
    <row r="1084" spans="1:8" s="59" customFormat="1" ht="15.75">
      <c r="A1084" s="93"/>
      <c r="B1084" s="1"/>
      <c r="C1084" s="2"/>
      <c r="D1084" s="56"/>
      <c r="E1084" s="58"/>
      <c r="H1084" s="92"/>
    </row>
    <row r="1085" spans="1:8" s="59" customFormat="1" ht="15.75">
      <c r="A1085" s="93"/>
      <c r="B1085" s="1"/>
      <c r="C1085" s="2"/>
      <c r="D1085" s="56"/>
      <c r="E1085" s="58"/>
      <c r="H1085" s="92"/>
    </row>
    <row r="1086" spans="1:8" s="59" customFormat="1" ht="15.75">
      <c r="A1086" s="93"/>
      <c r="B1086" s="1"/>
      <c r="C1086" s="2"/>
      <c r="D1086" s="56"/>
      <c r="E1086" s="58"/>
      <c r="H1086" s="92"/>
    </row>
    <row r="1087" spans="1:8" s="59" customFormat="1" ht="15.75">
      <c r="A1087" s="93"/>
      <c r="B1087" s="1"/>
      <c r="C1087" s="2"/>
      <c r="D1087" s="56"/>
      <c r="E1087" s="58"/>
      <c r="H1087" s="92"/>
    </row>
    <row r="1088" spans="1:8" s="59" customFormat="1" ht="15.75">
      <c r="A1088" s="93"/>
      <c r="B1088" s="1"/>
      <c r="C1088" s="2"/>
      <c r="D1088" s="56"/>
      <c r="E1088" s="58"/>
      <c r="H1088" s="92"/>
    </row>
    <row r="1089" spans="1:8" s="59" customFormat="1" ht="15.75">
      <c r="A1089" s="93"/>
      <c r="B1089" s="1"/>
      <c r="C1089" s="2"/>
      <c r="D1089" s="56"/>
      <c r="E1089" s="58"/>
      <c r="H1089" s="92"/>
    </row>
    <row r="1090" spans="1:8" s="59" customFormat="1" ht="15.75">
      <c r="A1090" s="93"/>
      <c r="B1090" s="1"/>
      <c r="C1090" s="2"/>
      <c r="D1090" s="56"/>
      <c r="E1090" s="58"/>
      <c r="H1090" s="92"/>
    </row>
    <row r="1091" spans="1:8" s="59" customFormat="1" ht="15.75">
      <c r="A1091" s="93"/>
      <c r="B1091" s="1"/>
      <c r="C1091" s="2"/>
      <c r="D1091" s="56"/>
      <c r="E1091" s="58"/>
      <c r="H1091" s="92"/>
    </row>
    <row r="1092" spans="1:8" s="59" customFormat="1" ht="15.75">
      <c r="A1092" s="93"/>
      <c r="B1092" s="1"/>
      <c r="C1092" s="2"/>
      <c r="D1092" s="56"/>
      <c r="E1092" s="58"/>
      <c r="H1092" s="92"/>
    </row>
    <row r="1093" spans="1:8" s="59" customFormat="1" ht="15.75">
      <c r="A1093" s="93"/>
      <c r="B1093" s="1"/>
      <c r="C1093" s="2"/>
      <c r="D1093" s="56"/>
      <c r="E1093" s="58"/>
      <c r="H1093" s="92"/>
    </row>
    <row r="1094" spans="1:8" s="59" customFormat="1" ht="15.75">
      <c r="A1094" s="93"/>
      <c r="B1094" s="1"/>
      <c r="C1094" s="2"/>
      <c r="D1094" s="56"/>
      <c r="E1094" s="58"/>
      <c r="H1094" s="92"/>
    </row>
    <row r="1095" spans="1:8" s="59" customFormat="1" ht="15.75">
      <c r="A1095" s="93"/>
      <c r="B1095" s="1"/>
      <c r="C1095" s="2"/>
      <c r="D1095" s="56"/>
      <c r="E1095" s="58"/>
      <c r="H1095" s="92"/>
    </row>
    <row r="1096" spans="1:8" s="59" customFormat="1" ht="15.75">
      <c r="A1096" s="93"/>
      <c r="B1096" s="1"/>
      <c r="C1096" s="2"/>
      <c r="D1096" s="56"/>
      <c r="E1096" s="58"/>
      <c r="H1096" s="92"/>
    </row>
    <row r="1097" spans="1:8" s="59" customFormat="1" ht="15.75">
      <c r="A1097" s="93"/>
      <c r="B1097" s="1"/>
      <c r="C1097" s="2"/>
      <c r="D1097" s="56"/>
      <c r="E1097" s="58"/>
      <c r="H1097" s="92"/>
    </row>
    <row r="1098" spans="1:8" s="59" customFormat="1" ht="15.75">
      <c r="A1098" s="93"/>
      <c r="B1098" s="1"/>
      <c r="C1098" s="2"/>
      <c r="D1098" s="56"/>
      <c r="E1098" s="58"/>
      <c r="H1098" s="92"/>
    </row>
    <row r="1099" spans="1:8" s="59" customFormat="1" ht="15.75">
      <c r="A1099" s="93"/>
      <c r="B1099" s="1"/>
      <c r="C1099" s="2"/>
      <c r="D1099" s="56"/>
      <c r="E1099" s="58"/>
      <c r="H1099" s="92"/>
    </row>
    <row r="1100" spans="1:8" s="59" customFormat="1" ht="15.75">
      <c r="A1100" s="93"/>
      <c r="B1100" s="1"/>
      <c r="C1100" s="2"/>
      <c r="D1100" s="56"/>
      <c r="E1100" s="58"/>
      <c r="H1100" s="92"/>
    </row>
    <row r="1101" spans="1:8" s="59" customFormat="1" ht="15.75">
      <c r="A1101" s="93"/>
      <c r="B1101" s="1"/>
      <c r="C1101" s="2"/>
      <c r="D1101" s="56"/>
      <c r="E1101" s="58"/>
      <c r="H1101" s="92"/>
    </row>
    <row r="1102" spans="1:8" s="59" customFormat="1" ht="15.75">
      <c r="A1102" s="93"/>
      <c r="B1102" s="1"/>
      <c r="C1102" s="2"/>
      <c r="D1102" s="56"/>
      <c r="E1102" s="58"/>
      <c r="H1102" s="92"/>
    </row>
    <row r="1103" spans="1:8" s="59" customFormat="1" ht="15.75">
      <c r="A1103" s="93"/>
      <c r="B1103" s="1"/>
      <c r="C1103" s="2"/>
      <c r="D1103" s="56"/>
      <c r="E1103" s="58"/>
      <c r="H1103" s="92"/>
    </row>
    <row r="1104" spans="1:8" s="59" customFormat="1" ht="15.75">
      <c r="A1104" s="93"/>
      <c r="B1104" s="1"/>
      <c r="C1104" s="2"/>
      <c r="D1104" s="56"/>
      <c r="E1104" s="58"/>
      <c r="H1104" s="92"/>
    </row>
    <row r="1105" spans="1:8" s="59" customFormat="1" ht="15.75">
      <c r="A1105" s="93"/>
      <c r="B1105" s="1"/>
      <c r="C1105" s="2"/>
      <c r="D1105" s="56"/>
      <c r="E1105" s="58"/>
      <c r="H1105" s="92"/>
    </row>
    <row r="1106" spans="1:8" s="59" customFormat="1" ht="15.75">
      <c r="A1106" s="93"/>
      <c r="B1106" s="1"/>
      <c r="C1106" s="2"/>
      <c r="D1106" s="56"/>
      <c r="E1106" s="58"/>
      <c r="H1106" s="92"/>
    </row>
    <row r="1107" spans="1:8" s="59" customFormat="1" ht="15.75">
      <c r="A1107" s="93"/>
      <c r="B1107" s="1"/>
      <c r="C1107" s="2"/>
      <c r="D1107" s="56"/>
      <c r="E1107" s="58"/>
      <c r="H1107" s="92"/>
    </row>
    <row r="1108" spans="1:8" s="59" customFormat="1" ht="15.75">
      <c r="A1108" s="93"/>
      <c r="B1108" s="1"/>
      <c r="C1108" s="2"/>
      <c r="D1108" s="56"/>
      <c r="E1108" s="58"/>
      <c r="H1108" s="92"/>
    </row>
    <row r="1109" spans="1:8" s="59" customFormat="1" ht="15.75">
      <c r="A1109" s="93"/>
      <c r="B1109" s="1"/>
      <c r="C1109" s="2"/>
      <c r="D1109" s="56"/>
      <c r="E1109" s="58"/>
      <c r="H1109" s="92"/>
    </row>
    <row r="1110" spans="1:8" s="59" customFormat="1" ht="15.75">
      <c r="A1110" s="93"/>
      <c r="B1110" s="1"/>
      <c r="C1110" s="2"/>
      <c r="D1110" s="56"/>
      <c r="E1110" s="58"/>
      <c r="H1110" s="92"/>
    </row>
    <row r="1111" spans="1:8" s="59" customFormat="1" ht="15.75">
      <c r="A1111" s="93"/>
      <c r="B1111" s="1"/>
      <c r="C1111" s="2"/>
      <c r="D1111" s="56"/>
      <c r="E1111" s="58"/>
      <c r="H1111" s="92"/>
    </row>
    <row r="1112" spans="1:8" s="59" customFormat="1" ht="15.75">
      <c r="A1112" s="93"/>
      <c r="B1112" s="1"/>
      <c r="C1112" s="2"/>
      <c r="D1112" s="56"/>
      <c r="E1112" s="58"/>
      <c r="H1112" s="92"/>
    </row>
    <row r="1113" spans="1:8" s="59" customFormat="1" ht="15.75">
      <c r="A1113" s="93"/>
      <c r="B1113" s="1"/>
      <c r="C1113" s="2"/>
      <c r="D1113" s="56"/>
      <c r="E1113" s="58"/>
      <c r="H1113" s="92"/>
    </row>
    <row r="1114" spans="1:8" s="59" customFormat="1" ht="15.75">
      <c r="A1114" s="93"/>
      <c r="B1114" s="1"/>
      <c r="C1114" s="2"/>
      <c r="D1114" s="56"/>
      <c r="E1114" s="58"/>
      <c r="H1114" s="92"/>
    </row>
    <row r="1115" spans="1:8" s="59" customFormat="1" ht="15.75">
      <c r="A1115" s="93"/>
      <c r="B1115" s="1"/>
      <c r="C1115" s="2"/>
      <c r="D1115" s="56"/>
      <c r="E1115" s="58"/>
      <c r="H1115" s="92"/>
    </row>
    <row r="1116" spans="1:8" s="59" customFormat="1" ht="15.75">
      <c r="A1116" s="93"/>
      <c r="B1116" s="1"/>
      <c r="C1116" s="2"/>
      <c r="D1116" s="56"/>
      <c r="E1116" s="58"/>
      <c r="H1116" s="92"/>
    </row>
    <row r="1117" spans="1:8" s="59" customFormat="1" ht="15.75">
      <c r="A1117" s="93"/>
      <c r="B1117" s="1"/>
      <c r="C1117" s="2"/>
      <c r="D1117" s="56"/>
      <c r="E1117" s="58"/>
      <c r="H1117" s="92"/>
    </row>
    <row r="1118" spans="1:8" s="59" customFormat="1" ht="15.75">
      <c r="A1118" s="93"/>
      <c r="B1118" s="1"/>
      <c r="C1118" s="2"/>
      <c r="D1118" s="56"/>
      <c r="E1118" s="58"/>
      <c r="H1118" s="92"/>
    </row>
    <row r="1119" spans="1:8" s="59" customFormat="1" ht="15.75">
      <c r="A1119" s="93"/>
      <c r="B1119" s="1"/>
      <c r="C1119" s="2"/>
      <c r="D1119" s="56"/>
      <c r="E1119" s="58"/>
      <c r="H1119" s="92"/>
    </row>
    <row r="1120" spans="1:8" s="59" customFormat="1" ht="15.75">
      <c r="A1120" s="93"/>
      <c r="B1120" s="1"/>
      <c r="C1120" s="2"/>
      <c r="D1120" s="56"/>
      <c r="E1120" s="58"/>
      <c r="H1120" s="92"/>
    </row>
    <row r="1121" spans="1:8" s="59" customFormat="1" ht="15.75">
      <c r="A1121" s="93"/>
      <c r="B1121" s="1"/>
      <c r="C1121" s="2"/>
      <c r="D1121" s="56"/>
      <c r="E1121" s="58"/>
      <c r="H1121" s="92"/>
    </row>
    <row r="1122" spans="1:8" s="59" customFormat="1" ht="15.75">
      <c r="A1122" s="93"/>
      <c r="B1122" s="1"/>
      <c r="C1122" s="2"/>
      <c r="D1122" s="56"/>
      <c r="E1122" s="58"/>
      <c r="H1122" s="92"/>
    </row>
    <row r="1123" spans="1:8" s="59" customFormat="1" ht="15.75">
      <c r="A1123" s="93"/>
      <c r="B1123" s="1"/>
      <c r="C1123" s="2"/>
      <c r="D1123" s="56"/>
      <c r="E1123" s="58"/>
      <c r="H1123" s="92"/>
    </row>
    <row r="1124" spans="1:8" s="59" customFormat="1" ht="15.75">
      <c r="A1124" s="93"/>
      <c r="B1124" s="1"/>
      <c r="C1124" s="2"/>
      <c r="D1124" s="56"/>
      <c r="E1124" s="58"/>
      <c r="H1124" s="92"/>
    </row>
    <row r="1125" spans="1:8" s="59" customFormat="1" ht="15.75">
      <c r="A1125" s="93"/>
      <c r="B1125" s="1"/>
      <c r="C1125" s="2"/>
      <c r="D1125" s="56"/>
      <c r="E1125" s="58"/>
      <c r="H1125" s="92"/>
    </row>
    <row r="1126" spans="1:8" s="59" customFormat="1" ht="15.75">
      <c r="A1126" s="93"/>
      <c r="B1126" s="1"/>
      <c r="C1126" s="2"/>
      <c r="D1126" s="56"/>
      <c r="E1126" s="58"/>
      <c r="H1126" s="92"/>
    </row>
    <row r="1127" spans="1:8" s="59" customFormat="1" ht="15.75">
      <c r="A1127" s="93"/>
      <c r="B1127" s="1"/>
      <c r="C1127" s="2"/>
      <c r="D1127" s="56"/>
      <c r="E1127" s="58"/>
      <c r="H1127" s="92"/>
    </row>
    <row r="1128" spans="1:8" s="59" customFormat="1" ht="15.75">
      <c r="A1128" s="93"/>
      <c r="B1128" s="1"/>
      <c r="C1128" s="2"/>
      <c r="D1128" s="56"/>
      <c r="E1128" s="58"/>
      <c r="H1128" s="92"/>
    </row>
    <row r="1129" spans="1:8" s="59" customFormat="1" ht="15.75">
      <c r="A1129" s="93"/>
      <c r="B1129" s="1"/>
      <c r="C1129" s="2"/>
      <c r="D1129" s="56"/>
      <c r="E1129" s="58"/>
      <c r="H1129" s="92"/>
    </row>
    <row r="1130" spans="1:8" s="59" customFormat="1" ht="15.75">
      <c r="A1130" s="93"/>
      <c r="B1130" s="1"/>
      <c r="C1130" s="2"/>
      <c r="D1130" s="56"/>
      <c r="E1130" s="58"/>
      <c r="H1130" s="92"/>
    </row>
    <row r="1131" spans="1:8" s="59" customFormat="1" ht="15.75">
      <c r="A1131" s="93"/>
      <c r="B1131" s="1"/>
      <c r="C1131" s="2"/>
      <c r="D1131" s="56"/>
      <c r="E1131" s="58"/>
      <c r="H1131" s="92"/>
    </row>
    <row r="1132" spans="1:8" s="59" customFormat="1" ht="15.75">
      <c r="A1132" s="93"/>
      <c r="B1132" s="1"/>
      <c r="C1132" s="2"/>
      <c r="D1132" s="56"/>
      <c r="E1132" s="58"/>
      <c r="H1132" s="92"/>
    </row>
    <row r="1133" spans="1:8" s="59" customFormat="1" ht="15.75">
      <c r="A1133" s="93"/>
      <c r="B1133" s="1"/>
      <c r="C1133" s="2"/>
      <c r="D1133" s="56"/>
      <c r="E1133" s="58"/>
      <c r="H1133" s="92"/>
    </row>
    <row r="1134" spans="1:8" s="59" customFormat="1" ht="15.75">
      <c r="A1134" s="93"/>
      <c r="B1134" s="1"/>
      <c r="C1134" s="2"/>
      <c r="D1134" s="56"/>
      <c r="E1134" s="58"/>
      <c r="H1134" s="92"/>
    </row>
    <row r="1135" spans="1:8" s="59" customFormat="1" ht="15.75">
      <c r="A1135" s="93"/>
      <c r="B1135" s="1"/>
      <c r="C1135" s="2"/>
      <c r="D1135" s="56"/>
      <c r="E1135" s="58"/>
      <c r="H1135" s="92"/>
    </row>
    <row r="1136" spans="1:8" s="59" customFormat="1" ht="15.75">
      <c r="A1136" s="93"/>
      <c r="B1136" s="1"/>
      <c r="C1136" s="2"/>
      <c r="D1136" s="56"/>
      <c r="E1136" s="58"/>
      <c r="H1136" s="92"/>
    </row>
    <row r="1137" spans="1:8" s="59" customFormat="1" ht="15.75">
      <c r="A1137" s="93"/>
      <c r="B1137" s="1"/>
      <c r="C1137" s="2"/>
      <c r="D1137" s="56"/>
      <c r="E1137" s="58"/>
      <c r="H1137" s="92"/>
    </row>
    <row r="1138" spans="1:8" s="59" customFormat="1" ht="15.75">
      <c r="A1138" s="93"/>
      <c r="B1138" s="1"/>
      <c r="C1138" s="2"/>
      <c r="D1138" s="56"/>
      <c r="E1138" s="58"/>
      <c r="H1138" s="92"/>
    </row>
    <row r="1139" spans="1:8" s="59" customFormat="1" ht="15.75">
      <c r="A1139" s="93"/>
      <c r="B1139" s="1"/>
      <c r="C1139" s="2"/>
      <c r="D1139" s="56"/>
      <c r="E1139" s="58"/>
      <c r="H1139" s="92"/>
    </row>
    <row r="1140" spans="1:8" s="59" customFormat="1" ht="15.75">
      <c r="A1140" s="93"/>
      <c r="B1140" s="1"/>
      <c r="C1140" s="2"/>
      <c r="D1140" s="56"/>
      <c r="E1140" s="58"/>
      <c r="H1140" s="92"/>
    </row>
    <row r="1141" spans="1:8" s="59" customFormat="1" ht="15.75">
      <c r="A1141" s="93"/>
      <c r="B1141" s="1"/>
      <c r="C1141" s="2"/>
      <c r="D1141" s="56"/>
      <c r="E1141" s="58"/>
      <c r="H1141" s="92"/>
    </row>
    <row r="1142" spans="1:8" s="59" customFormat="1" ht="15.75">
      <c r="A1142" s="93"/>
      <c r="B1142" s="1"/>
      <c r="C1142" s="2"/>
      <c r="D1142" s="56"/>
      <c r="E1142" s="58"/>
      <c r="H1142" s="92"/>
    </row>
    <row r="1143" spans="1:8" s="59" customFormat="1" ht="15.75">
      <c r="A1143" s="93"/>
      <c r="B1143" s="1"/>
      <c r="C1143" s="2"/>
      <c r="D1143" s="56"/>
      <c r="E1143" s="58"/>
      <c r="H1143" s="92"/>
    </row>
    <row r="1144" spans="1:8" s="59" customFormat="1" ht="15.75">
      <c r="A1144" s="93"/>
      <c r="B1144" s="1"/>
      <c r="C1144" s="2"/>
      <c r="D1144" s="56"/>
      <c r="E1144" s="58"/>
      <c r="H1144" s="92"/>
    </row>
    <row r="1145" spans="1:8" s="59" customFormat="1" ht="15.75">
      <c r="A1145" s="93"/>
      <c r="B1145" s="1"/>
      <c r="C1145" s="2"/>
      <c r="D1145" s="56"/>
      <c r="E1145" s="58"/>
      <c r="H1145" s="92"/>
    </row>
    <row r="1146" spans="1:8" s="59" customFormat="1" ht="15.75">
      <c r="A1146" s="93"/>
      <c r="B1146" s="1"/>
      <c r="C1146" s="2"/>
      <c r="D1146" s="56"/>
      <c r="E1146" s="58"/>
      <c r="H1146" s="92"/>
    </row>
    <row r="1147" spans="1:8" s="59" customFormat="1" ht="15.75">
      <c r="A1147" s="93"/>
      <c r="B1147" s="1"/>
      <c r="C1147" s="2"/>
      <c r="D1147" s="56"/>
      <c r="E1147" s="58"/>
      <c r="H1147" s="92"/>
    </row>
    <row r="1148" spans="1:8" s="59" customFormat="1" ht="15.75">
      <c r="A1148" s="93"/>
      <c r="B1148" s="1"/>
      <c r="C1148" s="2"/>
      <c r="D1148" s="56"/>
      <c r="E1148" s="58"/>
      <c r="H1148" s="92"/>
    </row>
    <row r="1149" spans="1:8" s="59" customFormat="1" ht="15.75">
      <c r="A1149" s="93"/>
      <c r="B1149" s="1"/>
      <c r="C1149" s="2"/>
      <c r="D1149" s="56"/>
      <c r="E1149" s="58"/>
      <c r="H1149" s="92"/>
    </row>
    <row r="1150" spans="1:8" s="59" customFormat="1" ht="15.75">
      <c r="A1150" s="93"/>
      <c r="B1150" s="1"/>
      <c r="C1150" s="2"/>
      <c r="D1150" s="56"/>
      <c r="E1150" s="58"/>
      <c r="H1150" s="92"/>
    </row>
    <row r="1151" spans="1:8" s="59" customFormat="1" ht="15.75">
      <c r="A1151" s="93"/>
      <c r="B1151" s="1"/>
      <c r="C1151" s="2"/>
      <c r="D1151" s="56"/>
      <c r="E1151" s="58"/>
      <c r="H1151" s="92"/>
    </row>
    <row r="1152" spans="1:8" s="59" customFormat="1" ht="15.75">
      <c r="A1152" s="93"/>
      <c r="B1152" s="1"/>
      <c r="C1152" s="2"/>
      <c r="D1152" s="56"/>
      <c r="E1152" s="58"/>
      <c r="H1152" s="92"/>
    </row>
    <row r="1153" spans="1:8" s="59" customFormat="1" ht="15.75">
      <c r="A1153" s="93"/>
      <c r="B1153" s="1"/>
      <c r="C1153" s="2"/>
      <c r="D1153" s="56"/>
      <c r="E1153" s="58"/>
      <c r="H1153" s="92"/>
    </row>
    <row r="1154" spans="1:8" s="59" customFormat="1" ht="15.75">
      <c r="A1154" s="93"/>
      <c r="B1154" s="1"/>
      <c r="C1154" s="2"/>
      <c r="D1154" s="56"/>
      <c r="E1154" s="58"/>
      <c r="H1154" s="92"/>
    </row>
    <row r="1155" spans="1:8" s="59" customFormat="1" ht="15.75">
      <c r="A1155" s="93"/>
      <c r="B1155" s="1"/>
      <c r="C1155" s="2"/>
      <c r="D1155" s="56"/>
      <c r="E1155" s="58"/>
      <c r="H1155" s="92"/>
    </row>
    <row r="1156" spans="1:8" s="59" customFormat="1" ht="15.75">
      <c r="A1156" s="93"/>
      <c r="B1156" s="1"/>
      <c r="C1156" s="2"/>
      <c r="D1156" s="56"/>
      <c r="E1156" s="58"/>
      <c r="H1156" s="92"/>
    </row>
    <row r="1157" spans="1:8" s="59" customFormat="1" ht="15.75">
      <c r="A1157" s="93"/>
      <c r="B1157" s="1"/>
      <c r="C1157" s="2"/>
      <c r="D1157" s="56"/>
      <c r="E1157" s="58"/>
      <c r="H1157" s="92"/>
    </row>
    <row r="1158" spans="1:8" s="59" customFormat="1" ht="15.75">
      <c r="A1158" s="93"/>
      <c r="B1158" s="1"/>
      <c r="C1158" s="2"/>
      <c r="D1158" s="56"/>
      <c r="E1158" s="58"/>
      <c r="H1158" s="92"/>
    </row>
    <row r="1159" spans="1:8" s="59" customFormat="1" ht="15.75">
      <c r="A1159" s="93"/>
      <c r="B1159" s="1"/>
      <c r="C1159" s="2"/>
      <c r="D1159" s="56"/>
      <c r="E1159" s="58"/>
      <c r="H1159" s="92"/>
    </row>
    <row r="1160" spans="1:8" s="59" customFormat="1" ht="15.75">
      <c r="A1160" s="93"/>
      <c r="B1160" s="1"/>
      <c r="C1160" s="2"/>
      <c r="D1160" s="56"/>
      <c r="E1160" s="58"/>
      <c r="H1160" s="92"/>
    </row>
    <row r="1161" spans="1:8" s="59" customFormat="1" ht="15.75">
      <c r="A1161" s="93"/>
      <c r="B1161" s="1"/>
      <c r="C1161" s="2"/>
      <c r="D1161" s="56"/>
      <c r="E1161" s="58"/>
      <c r="H1161" s="92"/>
    </row>
    <row r="1162" spans="1:8" s="59" customFormat="1" ht="15.75">
      <c r="A1162" s="93"/>
      <c r="B1162" s="1"/>
      <c r="C1162" s="2"/>
      <c r="D1162" s="56"/>
      <c r="E1162" s="58"/>
      <c r="H1162" s="92"/>
    </row>
    <row r="1163" spans="1:8" s="59" customFormat="1" ht="15.75">
      <c r="A1163" s="93"/>
      <c r="B1163" s="1"/>
      <c r="C1163" s="2"/>
      <c r="D1163" s="56"/>
      <c r="E1163" s="58"/>
      <c r="H1163" s="92"/>
    </row>
    <row r="1164" spans="1:8" s="59" customFormat="1" ht="15.75">
      <c r="A1164" s="93"/>
      <c r="B1164" s="1"/>
      <c r="C1164" s="2"/>
      <c r="D1164" s="56"/>
      <c r="E1164" s="58"/>
      <c r="H1164" s="92"/>
    </row>
    <row r="1165" spans="1:8" s="59" customFormat="1" ht="15.75">
      <c r="A1165" s="93"/>
      <c r="B1165" s="1"/>
      <c r="C1165" s="2"/>
      <c r="D1165" s="56"/>
      <c r="E1165" s="58"/>
      <c r="H1165" s="92"/>
    </row>
    <row r="1166" spans="1:8" s="59" customFormat="1" ht="15.75">
      <c r="A1166" s="93"/>
      <c r="B1166" s="1"/>
      <c r="C1166" s="2"/>
      <c r="D1166" s="56"/>
      <c r="E1166" s="58"/>
      <c r="H1166" s="92"/>
    </row>
    <row r="1167" spans="1:8" s="59" customFormat="1" ht="15.75">
      <c r="A1167" s="93"/>
      <c r="B1167" s="1"/>
      <c r="C1167" s="2"/>
      <c r="D1167" s="56"/>
      <c r="E1167" s="58"/>
      <c r="H1167" s="92"/>
    </row>
    <row r="1168" spans="1:8" s="59" customFormat="1" ht="15.75">
      <c r="A1168" s="93"/>
      <c r="B1168" s="1"/>
      <c r="C1168" s="2"/>
      <c r="D1168" s="56"/>
      <c r="E1168" s="58"/>
      <c r="H1168" s="92"/>
    </row>
    <row r="1169" spans="1:8" s="59" customFormat="1" ht="15.75">
      <c r="A1169" s="93"/>
      <c r="B1169" s="1"/>
      <c r="C1169" s="2"/>
      <c r="D1169" s="56"/>
      <c r="E1169" s="58"/>
      <c r="H1169" s="92"/>
    </row>
    <row r="1170" spans="1:8" s="59" customFormat="1" ht="15.75">
      <c r="A1170" s="93"/>
      <c r="B1170" s="1"/>
      <c r="C1170" s="2"/>
      <c r="D1170" s="56"/>
      <c r="E1170" s="58"/>
      <c r="H1170" s="92"/>
    </row>
    <row r="1171" spans="1:8" s="59" customFormat="1" ht="15.75">
      <c r="A1171" s="93"/>
      <c r="B1171" s="1"/>
      <c r="C1171" s="2"/>
      <c r="D1171" s="56"/>
      <c r="E1171" s="58"/>
      <c r="H1171" s="92"/>
    </row>
    <row r="1172" spans="1:8" s="59" customFormat="1" ht="15.75">
      <c r="A1172" s="93"/>
      <c r="B1172" s="1"/>
      <c r="C1172" s="2"/>
      <c r="D1172" s="56"/>
      <c r="E1172" s="58"/>
      <c r="H1172" s="92"/>
    </row>
    <row r="1173" spans="1:8" s="59" customFormat="1" ht="15.75">
      <c r="A1173" s="93"/>
      <c r="B1173" s="1"/>
      <c r="C1173" s="2"/>
      <c r="D1173" s="56"/>
      <c r="E1173" s="58"/>
      <c r="H1173" s="92"/>
    </row>
    <row r="1174" spans="1:8" s="59" customFormat="1" ht="15.75">
      <c r="A1174" s="93"/>
      <c r="B1174" s="1"/>
      <c r="C1174" s="2"/>
      <c r="D1174" s="56"/>
      <c r="E1174" s="58"/>
      <c r="H1174" s="92"/>
    </row>
    <row r="1175" spans="1:8" s="59" customFormat="1" ht="15.75">
      <c r="A1175" s="93"/>
      <c r="B1175" s="1"/>
      <c r="C1175" s="2"/>
      <c r="D1175" s="56"/>
      <c r="E1175" s="58"/>
      <c r="H1175" s="92"/>
    </row>
    <row r="1176" spans="1:8" s="59" customFormat="1" ht="15.75">
      <c r="A1176" s="93"/>
      <c r="B1176" s="1"/>
      <c r="C1176" s="2"/>
      <c r="D1176" s="56"/>
      <c r="E1176" s="58"/>
      <c r="H1176" s="92"/>
    </row>
    <row r="1177" spans="1:8" s="59" customFormat="1" ht="15.75">
      <c r="A1177" s="93"/>
      <c r="B1177" s="1"/>
      <c r="C1177" s="2"/>
      <c r="D1177" s="56"/>
      <c r="E1177" s="58"/>
      <c r="H1177" s="92"/>
    </row>
    <row r="1178" spans="1:8" s="59" customFormat="1" ht="15.75">
      <c r="A1178" s="93"/>
      <c r="B1178" s="1"/>
      <c r="C1178" s="2"/>
      <c r="D1178" s="56"/>
      <c r="E1178" s="58"/>
      <c r="H1178" s="92"/>
    </row>
    <row r="1179" spans="1:8" s="59" customFormat="1" ht="15.75">
      <c r="A1179" s="93"/>
      <c r="B1179" s="1"/>
      <c r="C1179" s="2"/>
      <c r="D1179" s="56"/>
      <c r="E1179" s="58"/>
      <c r="H1179" s="92"/>
    </row>
    <row r="1180" spans="1:8" s="59" customFormat="1" ht="15.75">
      <c r="A1180" s="93"/>
      <c r="B1180" s="1"/>
      <c r="C1180" s="2"/>
      <c r="D1180" s="56"/>
      <c r="E1180" s="58"/>
      <c r="H1180" s="92"/>
    </row>
    <row r="1181" spans="1:8" s="59" customFormat="1" ht="15.75">
      <c r="A1181" s="93"/>
      <c r="B1181" s="1"/>
      <c r="C1181" s="2"/>
      <c r="D1181" s="56"/>
      <c r="E1181" s="58"/>
      <c r="H1181" s="92"/>
    </row>
    <row r="1182" spans="1:8" s="59" customFormat="1" ht="15.75">
      <c r="A1182" s="93"/>
      <c r="B1182" s="1"/>
      <c r="C1182" s="2"/>
      <c r="D1182" s="56"/>
      <c r="E1182" s="58"/>
      <c r="H1182" s="92"/>
    </row>
    <row r="1183" spans="1:8" s="59" customFormat="1" ht="15.75">
      <c r="A1183" s="93"/>
      <c r="B1183" s="1"/>
      <c r="C1183" s="2"/>
      <c r="D1183" s="56"/>
      <c r="E1183" s="58"/>
      <c r="H1183" s="92"/>
    </row>
    <row r="1184" spans="1:8" s="59" customFormat="1" ht="15.75">
      <c r="A1184" s="93"/>
      <c r="B1184" s="1"/>
      <c r="C1184" s="2"/>
      <c r="D1184" s="56"/>
      <c r="E1184" s="58"/>
      <c r="H1184" s="92"/>
    </row>
    <row r="1185" spans="1:8" s="59" customFormat="1" ht="15.75">
      <c r="A1185" s="93"/>
      <c r="B1185" s="1"/>
      <c r="C1185" s="2"/>
      <c r="D1185" s="56"/>
      <c r="E1185" s="58"/>
      <c r="H1185" s="92"/>
    </row>
    <row r="1186" spans="1:8" s="59" customFormat="1" ht="15.75">
      <c r="A1186" s="93"/>
      <c r="B1186" s="1"/>
      <c r="C1186" s="2"/>
      <c r="D1186" s="56"/>
      <c r="E1186" s="58"/>
      <c r="H1186" s="92"/>
    </row>
    <row r="1187" spans="1:8" s="59" customFormat="1" ht="15.75">
      <c r="A1187" s="93"/>
      <c r="B1187" s="1"/>
      <c r="C1187" s="2"/>
      <c r="D1187" s="56"/>
      <c r="E1187" s="58"/>
      <c r="H1187" s="92"/>
    </row>
    <row r="1188" spans="1:8" s="59" customFormat="1" ht="15.75">
      <c r="A1188" s="93"/>
      <c r="B1188" s="1"/>
      <c r="C1188" s="2"/>
      <c r="D1188" s="56"/>
      <c r="E1188" s="58"/>
      <c r="H1188" s="92"/>
    </row>
    <row r="1189" spans="1:8" s="59" customFormat="1" ht="15.75">
      <c r="A1189" s="93"/>
      <c r="B1189" s="1"/>
      <c r="C1189" s="2"/>
      <c r="D1189" s="56"/>
      <c r="E1189" s="58"/>
      <c r="H1189" s="92"/>
    </row>
    <row r="1190" spans="1:8" s="59" customFormat="1" ht="15.75">
      <c r="A1190" s="93"/>
      <c r="B1190" s="1"/>
      <c r="C1190" s="2"/>
      <c r="D1190" s="56"/>
      <c r="E1190" s="58"/>
      <c r="H1190" s="92"/>
    </row>
    <row r="1191" spans="1:8" s="59" customFormat="1" ht="15.75">
      <c r="A1191" s="93"/>
      <c r="B1191" s="1"/>
      <c r="C1191" s="2"/>
      <c r="D1191" s="56"/>
      <c r="E1191" s="58"/>
      <c r="H1191" s="92"/>
    </row>
    <row r="1192" spans="1:8" s="59" customFormat="1" ht="15.75">
      <c r="A1192" s="93"/>
      <c r="B1192" s="1"/>
      <c r="C1192" s="2"/>
      <c r="D1192" s="56"/>
      <c r="E1192" s="58"/>
      <c r="H1192" s="92"/>
    </row>
    <row r="1193" spans="1:8" s="59" customFormat="1" ht="15.75">
      <c r="A1193" s="93"/>
      <c r="B1193" s="1"/>
      <c r="C1193" s="2"/>
      <c r="D1193" s="56"/>
      <c r="E1193" s="58"/>
      <c r="H1193" s="92"/>
    </row>
    <row r="1194" spans="1:8" s="59" customFormat="1" ht="15.75">
      <c r="A1194" s="93"/>
      <c r="B1194" s="1"/>
      <c r="C1194" s="2"/>
      <c r="D1194" s="56"/>
      <c r="E1194" s="58"/>
      <c r="H1194" s="92"/>
    </row>
    <row r="1195" spans="1:8" s="59" customFormat="1" ht="15.75">
      <c r="A1195" s="93"/>
      <c r="B1195" s="1"/>
      <c r="C1195" s="2"/>
      <c r="D1195" s="56"/>
      <c r="E1195" s="58"/>
      <c r="H1195" s="92"/>
    </row>
    <row r="1196" spans="1:8" s="59" customFormat="1" ht="15.75">
      <c r="A1196" s="93"/>
      <c r="B1196" s="1"/>
      <c r="C1196" s="2"/>
      <c r="D1196" s="56"/>
      <c r="E1196" s="58"/>
      <c r="H1196" s="92"/>
    </row>
    <row r="1197" spans="1:8" s="59" customFormat="1" ht="15.75">
      <c r="A1197" s="93"/>
      <c r="B1197" s="1"/>
      <c r="C1197" s="2"/>
      <c r="D1197" s="56"/>
      <c r="E1197" s="58"/>
      <c r="H1197" s="92"/>
    </row>
    <row r="1198" spans="1:8" s="59" customFormat="1" ht="15.75">
      <c r="A1198" s="93"/>
      <c r="B1198" s="1"/>
      <c r="C1198" s="2"/>
      <c r="D1198" s="56"/>
      <c r="E1198" s="58"/>
      <c r="H1198" s="92"/>
    </row>
    <row r="1199" spans="1:8" s="59" customFormat="1" ht="15.75">
      <c r="A1199" s="93"/>
      <c r="B1199" s="1"/>
      <c r="C1199" s="2"/>
      <c r="D1199" s="56"/>
      <c r="E1199" s="58"/>
      <c r="H1199" s="92"/>
    </row>
    <row r="1200" spans="1:8" s="59" customFormat="1" ht="15.75">
      <c r="A1200" s="93"/>
      <c r="B1200" s="1"/>
      <c r="C1200" s="2"/>
      <c r="D1200" s="56"/>
      <c r="E1200" s="58"/>
      <c r="H1200" s="92"/>
    </row>
    <row r="1201" spans="1:8" s="59" customFormat="1" ht="15.75">
      <c r="A1201" s="93"/>
      <c r="B1201" s="1"/>
      <c r="C1201" s="2"/>
      <c r="D1201" s="56"/>
      <c r="E1201" s="58"/>
      <c r="H1201" s="92"/>
    </row>
    <row r="1202" spans="1:8" s="59" customFormat="1" ht="15.75">
      <c r="A1202" s="93"/>
      <c r="B1202" s="1"/>
      <c r="C1202" s="2"/>
      <c r="D1202" s="56"/>
      <c r="E1202" s="58"/>
      <c r="H1202" s="92"/>
    </row>
    <row r="1203" spans="1:8" s="59" customFormat="1" ht="15.75">
      <c r="A1203" s="93"/>
      <c r="B1203" s="1"/>
      <c r="C1203" s="2"/>
      <c r="D1203" s="56"/>
      <c r="E1203" s="58"/>
      <c r="H1203" s="92"/>
    </row>
    <row r="1204" spans="1:8" s="59" customFormat="1" ht="15.75">
      <c r="A1204" s="93"/>
      <c r="B1204" s="1"/>
      <c r="C1204" s="2"/>
      <c r="D1204" s="56"/>
      <c r="E1204" s="58"/>
      <c r="H1204" s="92"/>
    </row>
    <row r="1205" spans="1:8" s="59" customFormat="1" ht="15.75">
      <c r="A1205" s="93"/>
      <c r="B1205" s="1"/>
      <c r="C1205" s="2"/>
      <c r="D1205" s="56"/>
      <c r="E1205" s="58"/>
      <c r="H1205" s="92"/>
    </row>
    <row r="1206" spans="1:8" s="59" customFormat="1" ht="15.75">
      <c r="A1206" s="93"/>
      <c r="B1206" s="1"/>
      <c r="C1206" s="2"/>
      <c r="D1206" s="56"/>
      <c r="E1206" s="58"/>
      <c r="H1206" s="92"/>
    </row>
    <row r="1207" spans="1:8" s="59" customFormat="1" ht="15.75">
      <c r="A1207" s="93"/>
      <c r="B1207" s="1"/>
      <c r="C1207" s="2"/>
      <c r="D1207" s="56"/>
      <c r="E1207" s="58"/>
      <c r="H1207" s="92"/>
    </row>
    <row r="1208" spans="1:8" s="59" customFormat="1" ht="15.75">
      <c r="A1208" s="93"/>
      <c r="B1208" s="1"/>
      <c r="C1208" s="2"/>
      <c r="D1208" s="56"/>
      <c r="E1208" s="58"/>
      <c r="H1208" s="92"/>
    </row>
    <row r="1209" spans="1:8" s="59" customFormat="1" ht="15.75">
      <c r="A1209" s="93"/>
      <c r="B1209" s="1"/>
      <c r="C1209" s="2"/>
      <c r="D1209" s="56"/>
      <c r="E1209" s="58"/>
      <c r="H1209" s="92"/>
    </row>
    <row r="1210" spans="1:8" s="59" customFormat="1" ht="15.75">
      <c r="A1210" s="93"/>
      <c r="B1210" s="1"/>
      <c r="C1210" s="2"/>
      <c r="D1210" s="56"/>
      <c r="E1210" s="58"/>
      <c r="H1210" s="92"/>
    </row>
    <row r="1211" spans="1:8" s="59" customFormat="1" ht="15.75">
      <c r="A1211" s="93"/>
      <c r="B1211" s="1"/>
      <c r="C1211" s="2"/>
      <c r="D1211" s="56"/>
      <c r="E1211" s="58"/>
      <c r="H1211" s="92"/>
    </row>
    <row r="1212" spans="1:8" s="59" customFormat="1" ht="15.75">
      <c r="A1212" s="93"/>
      <c r="B1212" s="1"/>
      <c r="C1212" s="2"/>
      <c r="D1212" s="56"/>
      <c r="E1212" s="58"/>
      <c r="H1212" s="92"/>
    </row>
    <row r="1213" spans="1:8" s="59" customFormat="1" ht="15.75">
      <c r="A1213" s="93"/>
      <c r="B1213" s="1"/>
      <c r="C1213" s="2"/>
      <c r="D1213" s="56"/>
      <c r="E1213" s="58"/>
      <c r="H1213" s="92"/>
    </row>
    <row r="1214" spans="1:8" s="59" customFormat="1" ht="15.75">
      <c r="A1214" s="93"/>
      <c r="B1214" s="1"/>
      <c r="C1214" s="2"/>
      <c r="D1214" s="56"/>
      <c r="E1214" s="58"/>
      <c r="H1214" s="92"/>
    </row>
    <row r="1215" spans="1:8" s="59" customFormat="1" ht="15.75">
      <c r="A1215" s="93"/>
      <c r="B1215" s="1"/>
      <c r="C1215" s="2"/>
      <c r="D1215" s="56"/>
      <c r="E1215" s="58"/>
      <c r="H1215" s="92"/>
    </row>
    <row r="1216" spans="1:8" s="59" customFormat="1" ht="15.75">
      <c r="A1216" s="93"/>
      <c r="B1216" s="1"/>
      <c r="C1216" s="2"/>
      <c r="D1216" s="56"/>
      <c r="E1216" s="58"/>
      <c r="H1216" s="92"/>
    </row>
    <row r="1217" spans="1:8" s="59" customFormat="1" ht="15.75">
      <c r="A1217" s="93"/>
      <c r="B1217" s="1"/>
      <c r="C1217" s="2"/>
      <c r="D1217" s="56"/>
      <c r="E1217" s="58"/>
      <c r="H1217" s="92"/>
    </row>
    <row r="1218" spans="1:8" s="59" customFormat="1" ht="15.75">
      <c r="A1218" s="93"/>
      <c r="B1218" s="1"/>
      <c r="C1218" s="2"/>
      <c r="D1218" s="56"/>
      <c r="E1218" s="58"/>
      <c r="H1218" s="92"/>
    </row>
    <row r="1219" spans="1:8" s="59" customFormat="1" ht="15.75">
      <c r="A1219" s="93"/>
      <c r="B1219" s="1"/>
      <c r="C1219" s="2"/>
      <c r="D1219" s="56"/>
      <c r="E1219" s="58"/>
      <c r="H1219" s="92"/>
    </row>
    <row r="1220" spans="1:8" s="59" customFormat="1" ht="15.75">
      <c r="A1220" s="93"/>
      <c r="B1220" s="1"/>
      <c r="C1220" s="2"/>
      <c r="D1220" s="56"/>
      <c r="E1220" s="58"/>
      <c r="H1220" s="92"/>
    </row>
    <row r="1221" spans="1:8" s="59" customFormat="1" ht="15.75">
      <c r="A1221" s="93"/>
      <c r="B1221" s="1"/>
      <c r="C1221" s="2"/>
      <c r="D1221" s="56"/>
      <c r="E1221" s="58"/>
      <c r="H1221" s="92"/>
    </row>
    <row r="1222" spans="1:8" s="59" customFormat="1" ht="15.75">
      <c r="A1222" s="93"/>
      <c r="B1222" s="1"/>
      <c r="C1222" s="2"/>
      <c r="D1222" s="56"/>
      <c r="E1222" s="58"/>
      <c r="H1222" s="92"/>
    </row>
    <row r="1223" spans="1:8" s="59" customFormat="1" ht="15.75">
      <c r="A1223" s="93"/>
      <c r="B1223" s="1"/>
      <c r="C1223" s="2"/>
      <c r="D1223" s="56"/>
      <c r="E1223" s="58"/>
      <c r="H1223" s="92"/>
    </row>
    <row r="1224" spans="1:8" s="59" customFormat="1" ht="15.75">
      <c r="A1224" s="93"/>
      <c r="B1224" s="1"/>
      <c r="C1224" s="2"/>
      <c r="D1224" s="56"/>
      <c r="E1224" s="58"/>
      <c r="H1224" s="92"/>
    </row>
    <row r="1225" spans="1:8" s="59" customFormat="1" ht="15.75">
      <c r="A1225" s="93"/>
      <c r="B1225" s="1"/>
      <c r="C1225" s="2"/>
      <c r="D1225" s="56"/>
      <c r="E1225" s="58"/>
      <c r="H1225" s="92"/>
    </row>
    <row r="1226" spans="1:8" s="59" customFormat="1" ht="15.75">
      <c r="A1226" s="93"/>
      <c r="B1226" s="1"/>
      <c r="C1226" s="2"/>
      <c r="D1226" s="56"/>
      <c r="E1226" s="58"/>
      <c r="H1226" s="92"/>
    </row>
    <row r="1227" spans="1:8" s="59" customFormat="1" ht="15.75">
      <c r="A1227" s="93"/>
      <c r="B1227" s="1"/>
      <c r="C1227" s="2"/>
      <c r="D1227" s="56"/>
      <c r="E1227" s="58"/>
      <c r="H1227" s="92"/>
    </row>
    <row r="1228" spans="1:8" s="59" customFormat="1" ht="15.75">
      <c r="A1228" s="93"/>
      <c r="B1228" s="1"/>
      <c r="C1228" s="2"/>
      <c r="D1228" s="56"/>
      <c r="E1228" s="58"/>
      <c r="H1228" s="92"/>
    </row>
    <row r="1229" spans="1:8" s="59" customFormat="1" ht="15.75">
      <c r="A1229" s="93"/>
      <c r="B1229" s="1"/>
      <c r="C1229" s="2"/>
      <c r="D1229" s="56"/>
      <c r="E1229" s="58"/>
      <c r="H1229" s="92"/>
    </row>
    <row r="1230" spans="1:8" s="59" customFormat="1" ht="15.75">
      <c r="A1230" s="93"/>
      <c r="B1230" s="1"/>
      <c r="C1230" s="2"/>
      <c r="D1230" s="56"/>
      <c r="E1230" s="58"/>
      <c r="H1230" s="92"/>
    </row>
    <row r="1231" spans="1:8" s="59" customFormat="1" ht="15.75">
      <c r="A1231" s="93"/>
      <c r="B1231" s="1"/>
      <c r="C1231" s="2"/>
      <c r="D1231" s="56"/>
      <c r="E1231" s="58"/>
      <c r="H1231" s="92"/>
    </row>
    <row r="1232" spans="1:8" s="59" customFormat="1" ht="15.75">
      <c r="A1232" s="93"/>
      <c r="B1232" s="1"/>
      <c r="C1232" s="2"/>
      <c r="D1232" s="56"/>
      <c r="E1232" s="58"/>
      <c r="H1232" s="92"/>
    </row>
    <row r="1233" spans="1:8" s="59" customFormat="1" ht="15.75">
      <c r="A1233" s="93"/>
      <c r="B1233" s="1"/>
      <c r="C1233" s="2"/>
      <c r="D1233" s="56"/>
      <c r="E1233" s="58"/>
      <c r="H1233" s="92"/>
    </row>
    <row r="1234" spans="1:8" s="59" customFormat="1" ht="15.75">
      <c r="A1234" s="93"/>
      <c r="B1234" s="1"/>
      <c r="C1234" s="2"/>
      <c r="D1234" s="56"/>
      <c r="E1234" s="58"/>
      <c r="H1234" s="92"/>
    </row>
    <row r="1235" spans="1:8" s="59" customFormat="1" ht="15.75">
      <c r="A1235" s="93"/>
      <c r="B1235" s="1"/>
      <c r="C1235" s="2"/>
      <c r="D1235" s="56"/>
      <c r="E1235" s="58"/>
      <c r="H1235" s="92"/>
    </row>
    <row r="1236" spans="1:8" s="59" customFormat="1" ht="15.75">
      <c r="A1236" s="93"/>
      <c r="B1236" s="1"/>
      <c r="C1236" s="2"/>
      <c r="D1236" s="56"/>
      <c r="E1236" s="58"/>
      <c r="H1236" s="92"/>
    </row>
    <row r="1237" spans="1:8" s="59" customFormat="1" ht="15.75">
      <c r="A1237" s="93"/>
      <c r="B1237" s="1"/>
      <c r="C1237" s="2"/>
      <c r="D1237" s="56"/>
      <c r="E1237" s="58"/>
      <c r="H1237" s="92"/>
    </row>
    <row r="1238" spans="1:8" s="59" customFormat="1" ht="15.75">
      <c r="A1238" s="93"/>
      <c r="B1238" s="1"/>
      <c r="C1238" s="2"/>
      <c r="D1238" s="56"/>
      <c r="E1238" s="58"/>
      <c r="H1238" s="92"/>
    </row>
    <row r="1239" spans="1:8" s="59" customFormat="1" ht="15.75">
      <c r="A1239" s="93"/>
      <c r="B1239" s="1"/>
      <c r="C1239" s="2"/>
      <c r="D1239" s="56"/>
      <c r="E1239" s="58"/>
      <c r="H1239" s="92"/>
    </row>
    <row r="1240" spans="1:8" s="59" customFormat="1" ht="15.75">
      <c r="A1240" s="93"/>
      <c r="B1240" s="1"/>
      <c r="C1240" s="2"/>
      <c r="D1240" s="56"/>
      <c r="E1240" s="58"/>
      <c r="H1240" s="92"/>
    </row>
    <row r="1241" spans="1:8" s="59" customFormat="1" ht="15.75">
      <c r="A1241" s="93"/>
      <c r="B1241" s="1"/>
      <c r="C1241" s="2"/>
      <c r="D1241" s="56"/>
      <c r="E1241" s="58"/>
      <c r="H1241" s="92"/>
    </row>
    <row r="1242" spans="1:8" s="59" customFormat="1" ht="15.75">
      <c r="A1242" s="93"/>
      <c r="B1242" s="1"/>
      <c r="C1242" s="2"/>
      <c r="D1242" s="56"/>
      <c r="E1242" s="58"/>
      <c r="H1242" s="92"/>
    </row>
    <row r="1243" spans="1:8" s="59" customFormat="1" ht="15.75">
      <c r="A1243" s="93"/>
      <c r="B1243" s="1"/>
      <c r="C1243" s="2"/>
      <c r="D1243" s="56"/>
      <c r="E1243" s="58"/>
      <c r="H1243" s="92"/>
    </row>
    <row r="1244" spans="1:8" s="59" customFormat="1" ht="15.75">
      <c r="A1244" s="93"/>
      <c r="B1244" s="1"/>
      <c r="C1244" s="2"/>
      <c r="D1244" s="56"/>
      <c r="E1244" s="58"/>
      <c r="H1244" s="92"/>
    </row>
    <row r="1245" spans="1:8" s="59" customFormat="1" ht="15.75">
      <c r="A1245" s="93"/>
      <c r="B1245" s="1"/>
      <c r="C1245" s="2"/>
      <c r="D1245" s="56"/>
      <c r="E1245" s="58"/>
      <c r="H1245" s="92"/>
    </row>
    <row r="1246" spans="1:8" s="59" customFormat="1" ht="15.75">
      <c r="A1246" s="93"/>
      <c r="B1246" s="1"/>
      <c r="C1246" s="2"/>
      <c r="D1246" s="56"/>
      <c r="E1246" s="58"/>
      <c r="H1246" s="92"/>
    </row>
    <row r="1247" spans="1:8" s="59" customFormat="1" ht="15.75">
      <c r="A1247" s="93"/>
      <c r="B1247" s="1"/>
      <c r="C1247" s="2"/>
      <c r="D1247" s="56"/>
      <c r="E1247" s="58"/>
      <c r="H1247" s="92"/>
    </row>
    <row r="1248" spans="1:8" s="59" customFormat="1" ht="15.75">
      <c r="A1248" s="93"/>
      <c r="B1248" s="1"/>
      <c r="C1248" s="2"/>
      <c r="D1248" s="56"/>
      <c r="E1248" s="58"/>
      <c r="H1248" s="92"/>
    </row>
    <row r="1249" spans="1:8" s="59" customFormat="1" ht="15.75">
      <c r="A1249" s="93"/>
      <c r="B1249" s="1"/>
      <c r="C1249" s="2"/>
      <c r="D1249" s="56"/>
      <c r="E1249" s="58"/>
      <c r="H1249" s="92"/>
    </row>
    <row r="1250" spans="1:8" s="59" customFormat="1" ht="15.75">
      <c r="A1250" s="93"/>
      <c r="B1250" s="1"/>
      <c r="C1250" s="2"/>
      <c r="D1250" s="56"/>
      <c r="E1250" s="58"/>
      <c r="H1250" s="92"/>
    </row>
    <row r="1251" spans="1:8" s="59" customFormat="1" ht="15.75">
      <c r="A1251" s="93"/>
      <c r="B1251" s="1"/>
      <c r="C1251" s="2"/>
      <c r="D1251" s="56"/>
      <c r="E1251" s="58"/>
      <c r="H1251" s="92"/>
    </row>
    <row r="1252" spans="1:8" s="59" customFormat="1" ht="15.75">
      <c r="A1252" s="93"/>
      <c r="B1252" s="1"/>
      <c r="C1252" s="2"/>
      <c r="D1252" s="56"/>
      <c r="E1252" s="58"/>
      <c r="H1252" s="92"/>
    </row>
    <row r="1253" spans="1:8" s="59" customFormat="1" ht="15.75">
      <c r="A1253" s="93"/>
      <c r="B1253" s="1"/>
      <c r="C1253" s="2"/>
      <c r="D1253" s="56"/>
      <c r="E1253" s="58"/>
      <c r="H1253" s="92"/>
    </row>
    <row r="1254" spans="1:8" s="59" customFormat="1" ht="15.75">
      <c r="A1254" s="93"/>
      <c r="B1254" s="1"/>
      <c r="C1254" s="2"/>
      <c r="D1254" s="56"/>
      <c r="E1254" s="58"/>
      <c r="H1254" s="92"/>
    </row>
    <row r="1255" spans="1:8" s="59" customFormat="1" ht="15.75">
      <c r="A1255" s="93"/>
      <c r="B1255" s="1"/>
      <c r="C1255" s="2"/>
      <c r="D1255" s="56"/>
      <c r="E1255" s="58"/>
      <c r="H1255" s="92"/>
    </row>
    <row r="1256" spans="1:8" s="59" customFormat="1" ht="15.75">
      <c r="A1256" s="93"/>
      <c r="B1256" s="1"/>
      <c r="C1256" s="2"/>
      <c r="D1256" s="56"/>
      <c r="E1256" s="58"/>
      <c r="H1256" s="92"/>
    </row>
    <row r="1257" spans="1:8" s="59" customFormat="1" ht="15.75">
      <c r="A1257" s="93"/>
      <c r="B1257" s="1"/>
      <c r="C1257" s="2"/>
      <c r="D1257" s="56"/>
      <c r="E1257" s="58"/>
      <c r="H1257" s="92"/>
    </row>
    <row r="1258" spans="1:8" s="59" customFormat="1" ht="15.75">
      <c r="A1258" s="93"/>
      <c r="B1258" s="1"/>
      <c r="C1258" s="2"/>
      <c r="D1258" s="56"/>
      <c r="E1258" s="58"/>
      <c r="H1258" s="92"/>
    </row>
    <row r="1259" spans="1:8" s="59" customFormat="1" ht="15.75">
      <c r="A1259" s="93"/>
      <c r="B1259" s="1"/>
      <c r="C1259" s="2"/>
      <c r="D1259" s="56"/>
      <c r="E1259" s="58"/>
      <c r="H1259" s="92"/>
    </row>
    <row r="1260" spans="1:8" s="59" customFormat="1" ht="15.75">
      <c r="A1260" s="93"/>
      <c r="B1260" s="1"/>
      <c r="C1260" s="2"/>
      <c r="D1260" s="56"/>
      <c r="E1260" s="58"/>
      <c r="H1260" s="92"/>
    </row>
    <row r="1261" spans="1:8" s="59" customFormat="1" ht="15.75">
      <c r="A1261" s="93"/>
      <c r="B1261" s="1"/>
      <c r="C1261" s="2"/>
      <c r="D1261" s="56"/>
      <c r="E1261" s="58"/>
      <c r="H1261" s="92"/>
    </row>
    <row r="1262" spans="1:8" s="59" customFormat="1" ht="15.75">
      <c r="A1262" s="93"/>
      <c r="B1262" s="1"/>
      <c r="C1262" s="2"/>
      <c r="D1262" s="56"/>
      <c r="E1262" s="58"/>
      <c r="H1262" s="92"/>
    </row>
    <row r="1263" spans="1:8" s="59" customFormat="1" ht="15.75">
      <c r="A1263" s="93"/>
      <c r="B1263" s="1"/>
      <c r="C1263" s="2"/>
      <c r="D1263" s="56"/>
      <c r="E1263" s="58"/>
      <c r="H1263" s="92"/>
    </row>
    <row r="1264" spans="1:8" s="59" customFormat="1" ht="15.75">
      <c r="A1264" s="93"/>
      <c r="B1264" s="1"/>
      <c r="C1264" s="2"/>
      <c r="D1264" s="56"/>
      <c r="E1264" s="58"/>
      <c r="H1264" s="92"/>
    </row>
    <row r="1265" spans="1:8" s="59" customFormat="1" ht="15.75">
      <c r="A1265" s="93"/>
      <c r="B1265" s="1"/>
      <c r="C1265" s="2"/>
      <c r="D1265" s="56"/>
      <c r="E1265" s="58"/>
      <c r="H1265" s="92"/>
    </row>
    <row r="1266" spans="1:8" s="59" customFormat="1" ht="15.75">
      <c r="A1266" s="93"/>
      <c r="B1266" s="1"/>
      <c r="C1266" s="2"/>
      <c r="D1266" s="56"/>
      <c r="E1266" s="58"/>
      <c r="H1266" s="92"/>
    </row>
    <row r="1267" spans="1:8" s="59" customFormat="1" ht="15.75">
      <c r="A1267" s="93"/>
      <c r="B1267" s="1"/>
      <c r="C1267" s="2"/>
      <c r="D1267" s="56"/>
      <c r="E1267" s="58"/>
      <c r="H1267" s="92"/>
    </row>
    <row r="1268" spans="1:8" s="59" customFormat="1" ht="15.75">
      <c r="A1268" s="93"/>
      <c r="B1268" s="1"/>
      <c r="C1268" s="2"/>
      <c r="D1268" s="56"/>
      <c r="E1268" s="58"/>
      <c r="H1268" s="92"/>
    </row>
    <row r="1269" spans="1:8" s="59" customFormat="1" ht="15.75">
      <c r="A1269" s="93"/>
      <c r="B1269" s="1"/>
      <c r="C1269" s="2"/>
      <c r="D1269" s="56"/>
      <c r="E1269" s="58"/>
      <c r="H1269" s="92"/>
    </row>
    <row r="1270" spans="1:8" s="59" customFormat="1" ht="15.75">
      <c r="A1270" s="93"/>
      <c r="B1270" s="1"/>
      <c r="C1270" s="2"/>
      <c r="D1270" s="56"/>
      <c r="E1270" s="58"/>
      <c r="H1270" s="92"/>
    </row>
    <row r="1271" spans="1:8" s="59" customFormat="1" ht="15.75">
      <c r="A1271" s="93"/>
      <c r="B1271" s="1"/>
      <c r="C1271" s="2"/>
      <c r="D1271" s="56"/>
      <c r="E1271" s="58"/>
      <c r="H1271" s="92"/>
    </row>
    <row r="1272" spans="1:8" s="59" customFormat="1" ht="15.75">
      <c r="A1272" s="93"/>
      <c r="B1272" s="1"/>
      <c r="C1272" s="2"/>
      <c r="D1272" s="56"/>
      <c r="E1272" s="58"/>
      <c r="H1272" s="92"/>
    </row>
    <row r="1273" spans="1:8" s="59" customFormat="1" ht="15.75">
      <c r="A1273" s="93"/>
      <c r="B1273" s="1"/>
      <c r="C1273" s="2"/>
      <c r="D1273" s="56"/>
      <c r="E1273" s="58"/>
      <c r="H1273" s="92"/>
    </row>
    <row r="1274" spans="1:8" s="59" customFormat="1" ht="15.75">
      <c r="A1274" s="93"/>
      <c r="B1274" s="1"/>
      <c r="C1274" s="2"/>
      <c r="D1274" s="56"/>
      <c r="E1274" s="58"/>
      <c r="H1274" s="92"/>
    </row>
    <row r="1275" spans="1:8" s="59" customFormat="1" ht="15.75">
      <c r="A1275" s="93"/>
      <c r="B1275" s="1"/>
      <c r="C1275" s="2"/>
      <c r="D1275" s="56"/>
      <c r="E1275" s="58"/>
      <c r="H1275" s="92"/>
    </row>
    <row r="1276" spans="1:8" s="59" customFormat="1" ht="15.75">
      <c r="A1276" s="93"/>
      <c r="B1276" s="1"/>
      <c r="C1276" s="2"/>
      <c r="D1276" s="56"/>
      <c r="E1276" s="58"/>
      <c r="H1276" s="92"/>
    </row>
  </sheetData>
  <sheetProtection/>
  <mergeCells count="11">
    <mergeCell ref="C8:F8"/>
    <mergeCell ref="C2:F2"/>
    <mergeCell ref="C3:F3"/>
    <mergeCell ref="C4:F4"/>
    <mergeCell ref="A10:F10"/>
    <mergeCell ref="A11:F11"/>
    <mergeCell ref="A14:B14"/>
    <mergeCell ref="C14:C15"/>
    <mergeCell ref="D14:F14"/>
    <mergeCell ref="C6:F6"/>
    <mergeCell ref="C7:F7"/>
  </mergeCells>
  <printOptions/>
  <pageMargins left="0.7874015748031497" right="0.2755905511811024" top="0.72" bottom="0.51" header="0.1968503937007874" footer="0"/>
  <pageSetup horizontalDpi="600" verticalDpi="600" orientation="landscape" paperSize="9" scale="78"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obitockay</dc:creator>
  <cp:keywords/>
  <dc:description/>
  <cp:lastModifiedBy>fin_obitockaya</cp:lastModifiedBy>
  <cp:lastPrinted>2023-03-24T06:35:19Z</cp:lastPrinted>
  <dcterms:created xsi:type="dcterms:W3CDTF">2015-06-22T12:43:18Z</dcterms:created>
  <dcterms:modified xsi:type="dcterms:W3CDTF">2023-05-26T06:16:58Z</dcterms:modified>
  <cp:category/>
  <cp:version/>
  <cp:contentType/>
  <cp:contentStatus/>
</cp:coreProperties>
</file>